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tabRatio="948" firstSheet="5" activeTab="10"/>
  </bookViews>
  <sheets>
    <sheet name="2021年一般公共预算收入 " sheetId="1" r:id="rId1"/>
    <sheet name="2021年一般公共预算支出（类） " sheetId="2" r:id="rId2"/>
    <sheet name="2021年一般公共预算支出（项）" sheetId="3" r:id="rId3"/>
    <sheet name="2021年永嘉县一般公共预算(基本)支出" sheetId="4" r:id="rId4"/>
    <sheet name="永嘉县2021年一般公共预算转移性收支" sheetId="5" r:id="rId5"/>
    <sheet name="2021年政府性基金收入" sheetId="6" r:id="rId6"/>
    <sheet name="2021年政府性基金支出（类）" sheetId="7" r:id="rId7"/>
    <sheet name="2021年政府性基金支出（项）" sheetId="8" r:id="rId8"/>
    <sheet name="2021年政府性基金转移支付" sheetId="9" r:id="rId9"/>
    <sheet name="2021年社保基金收入执行情况" sheetId="10" r:id="rId10"/>
    <sheet name="2021年社保基金支出执行情况" sheetId="11" r:id="rId11"/>
    <sheet name="永嘉县2021年国有资本经营收支决算草案" sheetId="12" r:id="rId12"/>
    <sheet name="2021年政府一般债务限额和余额决算草案" sheetId="13" r:id="rId13"/>
    <sheet name="2021年政府专项债务限额和余额决算草案" sheetId="14" r:id="rId14"/>
    <sheet name="2021年地方政府债务限额及余额决算情况表" sheetId="15" r:id="rId15"/>
    <sheet name="2021年地方政府债券使用情况表" sheetId="16" r:id="rId16"/>
    <sheet name="2021年地方政府债务发行及还本付息情况表" sheetId="17" r:id="rId17"/>
    <sheet name="三公经费决算草案" sheetId="18" r:id="rId18"/>
  </sheets>
  <externalReferences>
    <externalReference r:id="rId21"/>
    <externalReference r:id="rId22"/>
  </externalReferences>
  <definedNames>
    <definedName name="_xlfn.IFERROR" hidden="1">#NAME?</definedName>
    <definedName name="_xlnm.Print_Titles" localSheetId="7">'2021年政府性基金支出（项）'!$4:$4</definedName>
    <definedName name="地区名称">#REF!</definedName>
    <definedName name="_xlnm.Print_Titles" localSheetId="10">'2021年社保基金支出执行情况'!$2:$4</definedName>
    <definedName name="_xlnm.Print_Area" localSheetId="1">'2021年一般公共预算支出（类） '!$A$1:$F$28</definedName>
    <definedName name="_xlnm.Print_Area" localSheetId="2">'2021年一般公共预算支出（项）'!$A$1:$E$580</definedName>
    <definedName name="_xlnm.Print_Titles" localSheetId="2">'2021年一般公共预算支出（项）'!$4:$4</definedName>
    <definedName name="_xlnm.Print_Titles" localSheetId="3">'2021年永嘉县一般公共预算(基本)支出'!$4:$5</definedName>
    <definedName name="_xlnm.Print_Titles" localSheetId="4">'永嘉县2021年一般公共预算转移性收支'!$4:$4</definedName>
    <definedName name="_xlnm._FilterDatabase" localSheetId="2" hidden="1">'2021年一般公共预算支出（项）'!$A$4:$G$580</definedName>
  </definedNames>
  <calcPr fullCalcOnLoad="1"/>
</workbook>
</file>

<file path=xl/sharedStrings.xml><?xml version="1.0" encoding="utf-8"?>
<sst xmlns="http://schemas.openxmlformats.org/spreadsheetml/2006/main" count="2485" uniqueCount="1875">
  <si>
    <t>附表1</t>
  </si>
  <si>
    <t>永嘉县2021年一般公共预算收入决算草案</t>
  </si>
  <si>
    <t xml:space="preserve">         单位：万元</t>
  </si>
  <si>
    <t>项    目</t>
  </si>
  <si>
    <t>预算调整数</t>
  </si>
  <si>
    <t>决算数</t>
  </si>
  <si>
    <t>完成%</t>
  </si>
  <si>
    <t>上年执行数</t>
  </si>
  <si>
    <t>增长%</t>
  </si>
  <si>
    <t>一、税收收入</t>
  </si>
  <si>
    <t xml:space="preserve">    1.增值税</t>
  </si>
  <si>
    <t xml:space="preserve">    2.企业所得税</t>
  </si>
  <si>
    <t xml:space="preserve">    3.个人所得税</t>
  </si>
  <si>
    <r>
      <t xml:space="preserve">    </t>
    </r>
    <r>
      <rPr>
        <sz val="12"/>
        <rFont val="宋体"/>
        <family val="0"/>
      </rPr>
      <t>4</t>
    </r>
    <r>
      <rPr>
        <sz val="12"/>
        <rFont val="宋体"/>
        <family val="0"/>
      </rPr>
      <t>.资源税</t>
    </r>
  </si>
  <si>
    <t xml:space="preserve">    5.城市维护建设税</t>
  </si>
  <si>
    <r>
      <t xml:space="preserve">    </t>
    </r>
    <r>
      <rPr>
        <sz val="12"/>
        <rFont val="宋体"/>
        <family val="0"/>
      </rPr>
      <t>6</t>
    </r>
    <r>
      <rPr>
        <sz val="12"/>
        <rFont val="宋体"/>
        <family val="0"/>
      </rPr>
      <t>.房产税</t>
    </r>
  </si>
  <si>
    <r>
      <t xml:space="preserve">    </t>
    </r>
    <r>
      <rPr>
        <sz val="12"/>
        <rFont val="宋体"/>
        <family val="0"/>
      </rPr>
      <t>7</t>
    </r>
    <r>
      <rPr>
        <sz val="12"/>
        <rFont val="宋体"/>
        <family val="0"/>
      </rPr>
      <t>.印花税</t>
    </r>
  </si>
  <si>
    <r>
      <t xml:space="preserve">    </t>
    </r>
    <r>
      <rPr>
        <sz val="12"/>
        <rFont val="宋体"/>
        <family val="0"/>
      </rPr>
      <t>8</t>
    </r>
    <r>
      <rPr>
        <sz val="12"/>
        <rFont val="宋体"/>
        <family val="0"/>
      </rPr>
      <t>.城镇土地使用税</t>
    </r>
  </si>
  <si>
    <r>
      <t xml:space="preserve">    </t>
    </r>
    <r>
      <rPr>
        <sz val="12"/>
        <rFont val="宋体"/>
        <family val="0"/>
      </rPr>
      <t>9</t>
    </r>
    <r>
      <rPr>
        <sz val="12"/>
        <rFont val="宋体"/>
        <family val="0"/>
      </rPr>
      <t>.土地增值税</t>
    </r>
  </si>
  <si>
    <r>
      <t xml:space="preserve">    1</t>
    </r>
    <r>
      <rPr>
        <sz val="12"/>
        <rFont val="宋体"/>
        <family val="0"/>
      </rPr>
      <t>0</t>
    </r>
    <r>
      <rPr>
        <sz val="12"/>
        <rFont val="宋体"/>
        <family val="0"/>
      </rPr>
      <t>.车船税</t>
    </r>
  </si>
  <si>
    <r>
      <t xml:space="preserve">    1</t>
    </r>
    <r>
      <rPr>
        <sz val="12"/>
        <rFont val="宋体"/>
        <family val="0"/>
      </rPr>
      <t>1</t>
    </r>
    <r>
      <rPr>
        <sz val="12"/>
        <rFont val="宋体"/>
        <family val="0"/>
      </rPr>
      <t>.耕地占用税</t>
    </r>
  </si>
  <si>
    <r>
      <t xml:space="preserve">    1</t>
    </r>
    <r>
      <rPr>
        <sz val="12"/>
        <rFont val="宋体"/>
        <family val="0"/>
      </rPr>
      <t>2</t>
    </r>
    <r>
      <rPr>
        <sz val="12"/>
        <rFont val="宋体"/>
        <family val="0"/>
      </rPr>
      <t>.契税</t>
    </r>
  </si>
  <si>
    <t xml:space="preserve">    13.环境保护税</t>
  </si>
  <si>
    <t xml:space="preserve">    14.其他税收收入</t>
  </si>
  <si>
    <t>二、非税收入</t>
  </si>
  <si>
    <t xml:space="preserve">    1.专项收入</t>
  </si>
  <si>
    <t xml:space="preserve">    (1)教育费附加</t>
  </si>
  <si>
    <r>
      <t xml:space="preserve">    (</t>
    </r>
    <r>
      <rPr>
        <sz val="12"/>
        <rFont val="宋体"/>
        <family val="0"/>
      </rPr>
      <t>2</t>
    </r>
    <r>
      <rPr>
        <sz val="12"/>
        <rFont val="宋体"/>
        <family val="0"/>
      </rPr>
      <t>)其他专项收入</t>
    </r>
  </si>
  <si>
    <r>
      <t xml:space="preserve">    2</t>
    </r>
    <r>
      <rPr>
        <sz val="12"/>
        <rFont val="宋体"/>
        <family val="0"/>
      </rPr>
      <t>.</t>
    </r>
    <r>
      <rPr>
        <sz val="12"/>
        <rFont val="宋体"/>
        <family val="0"/>
      </rPr>
      <t>行政事业性收费收入</t>
    </r>
  </si>
  <si>
    <t xml:space="preserve">    3.罚没收入</t>
  </si>
  <si>
    <t xml:space="preserve">    4.国有资本经营收入</t>
  </si>
  <si>
    <t xml:space="preserve">    5.国有资源（资产）有偿使用收入</t>
  </si>
  <si>
    <t xml:space="preserve">    6.政府住房基金收入</t>
  </si>
  <si>
    <t xml:space="preserve">    7.其他收入</t>
  </si>
  <si>
    <t>合     计</t>
  </si>
  <si>
    <t>附表2</t>
  </si>
  <si>
    <t>永嘉县2020年一般公共预算支出（类级）决算草案</t>
  </si>
  <si>
    <t>单位：万元</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</si>
  <si>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</si>
  <si>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</si>
  <si>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</si>
  <si>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</si>
  <si>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</si>
  <si>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</si>
  <si>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</si>
  <si>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</si>
  <si>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</si>
  <si>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</si>
  <si>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</si>
  <si>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</si>
  <si>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</si>
  <si>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</si>
  <si>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</si>
  <si>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</si>
  <si>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</si>
  <si>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</si>
  <si>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</si>
  <si>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</si>
  <si>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二十一、其他支出</t>
  </si>
  <si>
    <t>二十二、债务付息支出</t>
  </si>
  <si>
    <t>二十三、债务发行费用支出</t>
  </si>
  <si>
    <t>合      计</t>
  </si>
  <si>
    <t>附表3</t>
  </si>
  <si>
    <t>永嘉县2021年一般公共预算支出（项级）决算草案</t>
  </si>
  <si>
    <t>科目编码</t>
  </si>
  <si>
    <t>上年决算数</t>
  </si>
  <si>
    <t>一般公共预算支出合计</t>
  </si>
  <si>
    <t>201</t>
  </si>
  <si>
    <t>一般公共服务支出</t>
  </si>
  <si>
    <t>20101</t>
  </si>
  <si>
    <t>人大事务</t>
  </si>
  <si>
    <t>2010101</t>
  </si>
  <si>
    <t>行政运行</t>
  </si>
  <si>
    <t>2010104</t>
  </si>
  <si>
    <t>人大会议</t>
  </si>
  <si>
    <t>2010106</t>
  </si>
  <si>
    <t>人大监督</t>
  </si>
  <si>
    <t>2010107</t>
  </si>
  <si>
    <t>人大代表履职能力提升</t>
  </si>
  <si>
    <t>2010108</t>
  </si>
  <si>
    <t>代表工作</t>
  </si>
  <si>
    <t>2010199</t>
  </si>
  <si>
    <t>其他人大事务支出</t>
  </si>
  <si>
    <t>20102</t>
  </si>
  <si>
    <t>政协事务</t>
  </si>
  <si>
    <t>2010201</t>
  </si>
  <si>
    <t>2010204</t>
  </si>
  <si>
    <t>政协会议</t>
  </si>
  <si>
    <t>2010205</t>
  </si>
  <si>
    <t>委员视察</t>
  </si>
  <si>
    <t>2010206</t>
  </si>
  <si>
    <t>参政议政</t>
  </si>
  <si>
    <t>2010299</t>
  </si>
  <si>
    <t>其他政协事务支出</t>
  </si>
  <si>
    <t>20103</t>
  </si>
  <si>
    <t>政府办公厅（室）及相关机构事务</t>
  </si>
  <si>
    <t>2010301</t>
  </si>
  <si>
    <t>2010302</t>
  </si>
  <si>
    <t>一般行政管理事务</t>
  </si>
  <si>
    <t>机关服务</t>
  </si>
  <si>
    <t>2010305</t>
  </si>
  <si>
    <t>专项业务活动</t>
  </si>
  <si>
    <t>2010306</t>
  </si>
  <si>
    <t>政务公开审批</t>
  </si>
  <si>
    <t>2010308</t>
  </si>
  <si>
    <t>信访事务</t>
  </si>
  <si>
    <t>2010350</t>
  </si>
  <si>
    <t>事业运行</t>
  </si>
  <si>
    <t>2010399</t>
  </si>
  <si>
    <t>其他政府办公厅（室）及相关机构事务支出</t>
  </si>
  <si>
    <t>20104</t>
  </si>
  <si>
    <t>发展与改革事务</t>
  </si>
  <si>
    <t>2010401</t>
  </si>
  <si>
    <t>2010406</t>
  </si>
  <si>
    <t>社会事业发展规划</t>
  </si>
  <si>
    <t>2010408</t>
  </si>
  <si>
    <t>物价管理</t>
  </si>
  <si>
    <t>2010499</t>
  </si>
  <si>
    <t>其他发展与改革事务支出</t>
  </si>
  <si>
    <t>20105</t>
  </si>
  <si>
    <t>统计信息事务</t>
  </si>
  <si>
    <t>2010501</t>
  </si>
  <si>
    <t>2010505</t>
  </si>
  <si>
    <t>专项统计业务</t>
  </si>
  <si>
    <t>2010507</t>
  </si>
  <si>
    <t>专项普查活动</t>
  </si>
  <si>
    <t>2010550</t>
  </si>
  <si>
    <t>2010599</t>
  </si>
  <si>
    <t>其他统计信息事务支出</t>
  </si>
  <si>
    <t>20106</t>
  </si>
  <si>
    <t>财政事务</t>
  </si>
  <si>
    <t>2010601</t>
  </si>
  <si>
    <t>2010607</t>
  </si>
  <si>
    <t>信息化建设</t>
  </si>
  <si>
    <t>2010650</t>
  </si>
  <si>
    <t>2010699</t>
  </si>
  <si>
    <t>其他财政事务支出</t>
  </si>
  <si>
    <t>20107</t>
  </si>
  <si>
    <t>税收事务</t>
  </si>
  <si>
    <t>2010701</t>
  </si>
  <si>
    <t>2010799</t>
  </si>
  <si>
    <t>其他税收事务支出</t>
  </si>
  <si>
    <t>20108</t>
  </si>
  <si>
    <t>审计事务</t>
  </si>
  <si>
    <t>2010801</t>
  </si>
  <si>
    <t>2010804</t>
  </si>
  <si>
    <t>审计业务</t>
  </si>
  <si>
    <t>2010899</t>
  </si>
  <si>
    <t>其他审计事务支出</t>
  </si>
  <si>
    <t>20110</t>
  </si>
  <si>
    <t>人力资源事务</t>
  </si>
  <si>
    <t>2011001</t>
  </si>
  <si>
    <t>2011050</t>
  </si>
  <si>
    <t>2011099</t>
  </si>
  <si>
    <t>其他人力资源事务支出</t>
  </si>
  <si>
    <t>20111</t>
  </si>
  <si>
    <t>纪检监察事务</t>
  </si>
  <si>
    <t>2011101</t>
  </si>
  <si>
    <t>2011199</t>
  </si>
  <si>
    <t>其他纪检监察事务支出</t>
  </si>
  <si>
    <t>20113</t>
  </si>
  <si>
    <t>商贸事务</t>
  </si>
  <si>
    <t>2011301</t>
  </si>
  <si>
    <t>2011350</t>
  </si>
  <si>
    <t>2011399</t>
  </si>
  <si>
    <t>其他商贸事务支出</t>
  </si>
  <si>
    <t>20114</t>
  </si>
  <si>
    <t>知识产权事务</t>
  </si>
  <si>
    <t>其他知识产权事务支出</t>
  </si>
  <si>
    <t>20123</t>
  </si>
  <si>
    <t>民族事务</t>
  </si>
  <si>
    <t>2012304</t>
  </si>
  <si>
    <t>民族工作专项</t>
  </si>
  <si>
    <t>2012399</t>
  </si>
  <si>
    <t>其他民族事务支出</t>
  </si>
  <si>
    <t>20125</t>
  </si>
  <si>
    <t>港澳台事务</t>
  </si>
  <si>
    <t>2012505</t>
  </si>
  <si>
    <t>台湾事务</t>
  </si>
  <si>
    <t>20126</t>
  </si>
  <si>
    <t>档案事务</t>
  </si>
  <si>
    <t>2012601</t>
  </si>
  <si>
    <t>2012604</t>
  </si>
  <si>
    <t>档案馆</t>
  </si>
  <si>
    <t>20128</t>
  </si>
  <si>
    <t>民主党派及工商联事务</t>
  </si>
  <si>
    <t>2012801</t>
  </si>
  <si>
    <t>2012899</t>
  </si>
  <si>
    <t>其他民主党派及工商联事务支出</t>
  </si>
  <si>
    <t>20129</t>
  </si>
  <si>
    <t>群众团体事务</t>
  </si>
  <si>
    <t>2012901</t>
  </si>
  <si>
    <t>2012950</t>
  </si>
  <si>
    <t>2012999</t>
  </si>
  <si>
    <t>其他群众团体事务支出</t>
  </si>
  <si>
    <t>20131</t>
  </si>
  <si>
    <t>党委办公厅（室）及相关机构事务</t>
  </si>
  <si>
    <t>2013101</t>
  </si>
  <si>
    <t>2013102</t>
  </si>
  <si>
    <t>2013150</t>
  </si>
  <si>
    <t>2013199</t>
  </si>
  <si>
    <t>其他党委办公厅（室）及相关机构事务支出</t>
  </si>
  <si>
    <t>20132</t>
  </si>
  <si>
    <t>组织事务</t>
  </si>
  <si>
    <t>2013201</t>
  </si>
  <si>
    <t>2013204</t>
  </si>
  <si>
    <t>公务员事务</t>
  </si>
  <si>
    <t>2013299</t>
  </si>
  <si>
    <t>其他组织事务支出</t>
  </si>
  <si>
    <t>20133</t>
  </si>
  <si>
    <t>宣传事务</t>
  </si>
  <si>
    <t>2013301</t>
  </si>
  <si>
    <t>2013399</t>
  </si>
  <si>
    <t>其他宣传事务支出</t>
  </si>
  <si>
    <t>20134</t>
  </si>
  <si>
    <t>统战事务</t>
  </si>
  <si>
    <t>2013401</t>
  </si>
  <si>
    <t>2013404</t>
  </si>
  <si>
    <t>宗教事务</t>
  </si>
  <si>
    <t>2013405</t>
  </si>
  <si>
    <t>华侨事务</t>
  </si>
  <si>
    <t>2013499</t>
  </si>
  <si>
    <t>其他统战事务支出</t>
  </si>
  <si>
    <t>20136</t>
  </si>
  <si>
    <t>其他共产党事务支出</t>
  </si>
  <si>
    <t>2013601</t>
  </si>
  <si>
    <t>2013699</t>
  </si>
  <si>
    <t>20138</t>
  </si>
  <si>
    <t>市场监督管理事务</t>
  </si>
  <si>
    <t>2013801</t>
  </si>
  <si>
    <t>质量基础</t>
  </si>
  <si>
    <t>质量安全监管</t>
  </si>
  <si>
    <t>食品安全监管</t>
  </si>
  <si>
    <t>2013850</t>
  </si>
  <si>
    <t>2013899</t>
  </si>
  <si>
    <t>其他市场监督管理事务</t>
  </si>
  <si>
    <t>20199</t>
  </si>
  <si>
    <t>其他一般公共服务支出</t>
  </si>
  <si>
    <t>2019999</t>
  </si>
  <si>
    <t>203</t>
  </si>
  <si>
    <t>国防支出</t>
  </si>
  <si>
    <t>20306</t>
  </si>
  <si>
    <t>国防动员</t>
  </si>
  <si>
    <t>2030601</t>
  </si>
  <si>
    <t>兵役征集</t>
  </si>
  <si>
    <t>2030603</t>
  </si>
  <si>
    <t>人民防空</t>
  </si>
  <si>
    <t>2030605</t>
  </si>
  <si>
    <t>国防教育</t>
  </si>
  <si>
    <t>2030606</t>
  </si>
  <si>
    <t>预备役部队</t>
  </si>
  <si>
    <t>2030607</t>
  </si>
  <si>
    <t>民兵</t>
  </si>
  <si>
    <t>其他国防动员支出</t>
  </si>
  <si>
    <t>其他国防支出(款)</t>
  </si>
  <si>
    <t>其他国防支出(项)</t>
  </si>
  <si>
    <t>204</t>
  </si>
  <si>
    <t>公共安全支出</t>
  </si>
  <si>
    <t>20401</t>
  </si>
  <si>
    <t>武装警察部队</t>
  </si>
  <si>
    <t>2040101</t>
  </si>
  <si>
    <t>20402</t>
  </si>
  <si>
    <t>公安</t>
  </si>
  <si>
    <t>2040201</t>
  </si>
  <si>
    <t>2040202</t>
  </si>
  <si>
    <t>2040219</t>
  </si>
  <si>
    <t>2040220</t>
  </si>
  <si>
    <t>执法办案</t>
  </si>
  <si>
    <t>2040221</t>
  </si>
  <si>
    <t>特别业务</t>
  </si>
  <si>
    <t>2040299</t>
  </si>
  <si>
    <t>其他公安支出</t>
  </si>
  <si>
    <t>20404</t>
  </si>
  <si>
    <t>检察</t>
  </si>
  <si>
    <t>2040401</t>
  </si>
  <si>
    <t>2040410</t>
  </si>
  <si>
    <t>检察监督</t>
  </si>
  <si>
    <t>2040499</t>
  </si>
  <si>
    <t>其他检察支出</t>
  </si>
  <si>
    <t>20405</t>
  </si>
  <si>
    <t>法院</t>
  </si>
  <si>
    <t>2040501</t>
  </si>
  <si>
    <t>2040502</t>
  </si>
  <si>
    <t>2040504</t>
  </si>
  <si>
    <t>案件审判</t>
  </si>
  <si>
    <t>2040505</t>
  </si>
  <si>
    <t>案件执行</t>
  </si>
  <si>
    <t>2040506</t>
  </si>
  <si>
    <t>“两庭”建设</t>
  </si>
  <si>
    <t>2040599</t>
  </si>
  <si>
    <t>其他法院支出</t>
  </si>
  <si>
    <t>20406</t>
  </si>
  <si>
    <t>司法</t>
  </si>
  <si>
    <t>2040601</t>
  </si>
  <si>
    <t>2040602</t>
  </si>
  <si>
    <t>2040604</t>
  </si>
  <si>
    <t>基层司法业务</t>
  </si>
  <si>
    <t>2040605</t>
  </si>
  <si>
    <t>普法宣传</t>
  </si>
  <si>
    <t>律师管理</t>
  </si>
  <si>
    <t>2040607</t>
  </si>
  <si>
    <t>公共法律服务</t>
  </si>
  <si>
    <t>2040610</t>
  </si>
  <si>
    <t>社区矫正</t>
  </si>
  <si>
    <t>法制建设</t>
  </si>
  <si>
    <t>2040613</t>
  </si>
  <si>
    <t>2040699</t>
  </si>
  <si>
    <t>其他司法支出</t>
  </si>
  <si>
    <t>20499</t>
  </si>
  <si>
    <t>其他公共安全支出</t>
  </si>
  <si>
    <t>2049901</t>
  </si>
  <si>
    <t>205</t>
  </si>
  <si>
    <t>教育支出</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</si>
  <si>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</si>
  <si>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</si>
  <si>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</si>
  <si>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</si>
  <si>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</si>
  <si>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</si>
  <si>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</si>
  <si>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</si>
  <si>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</si>
  <si>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</si>
  <si>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</si>
  <si>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</si>
  <si>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</si>
  <si>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</si>
  <si>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</si>
  <si>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</si>
  <si>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</si>
  <si>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20503</t>
  </si>
  <si>
    <t>职业教育</t>
  </si>
  <si>
    <t>2050302</t>
  </si>
  <si>
    <t>中等职业教育</t>
  </si>
  <si>
    <t>2050304</t>
  </si>
  <si>
    <t>职业高中教育</t>
  </si>
  <si>
    <t>2050305</t>
  </si>
  <si>
    <t>高等职业教育</t>
  </si>
  <si>
    <t>20504</t>
  </si>
  <si>
    <t>成人教育</t>
  </si>
  <si>
    <t>2050499</t>
  </si>
  <si>
    <t>其他成人教育支出</t>
  </si>
  <si>
    <t>20507</t>
  </si>
  <si>
    <t>特殊教育</t>
  </si>
  <si>
    <t>2050701</t>
  </si>
  <si>
    <t>特殊学校教育</t>
  </si>
  <si>
    <t>20508</t>
  </si>
  <si>
    <t>进修及培训</t>
  </si>
  <si>
    <t>2050802</t>
  </si>
  <si>
    <t>干部教育</t>
  </si>
  <si>
    <t>20509</t>
  </si>
  <si>
    <t>教育费附加安排的支出</t>
  </si>
  <si>
    <t>2050999</t>
  </si>
  <si>
    <t>其他教育费附加安排的支出</t>
  </si>
  <si>
    <t>20599</t>
  </si>
  <si>
    <t>其他教育支出</t>
  </si>
  <si>
    <t>2059999</t>
  </si>
  <si>
    <t>206</t>
  </si>
  <si>
    <t>科学技术支出</t>
  </si>
  <si>
    <t>20601</t>
  </si>
  <si>
    <t>科学技术管理事务</t>
  </si>
  <si>
    <t>2060101</t>
  </si>
  <si>
    <t>2060199</t>
  </si>
  <si>
    <t>其他科学技术管理事务支出</t>
  </si>
  <si>
    <t>20604</t>
  </si>
  <si>
    <t>技术研究与开发</t>
  </si>
  <si>
    <t>2060499</t>
  </si>
  <si>
    <t>其他技术研究与开发支出</t>
  </si>
  <si>
    <t>20605</t>
  </si>
  <si>
    <t>科技条件与服务</t>
  </si>
  <si>
    <t>2060501</t>
  </si>
  <si>
    <t>机构运行</t>
  </si>
  <si>
    <t>2060599</t>
  </si>
  <si>
    <t>其他科技条件与服务支出</t>
  </si>
  <si>
    <t>20606</t>
  </si>
  <si>
    <t>社会科学</t>
  </si>
  <si>
    <t>2060601</t>
  </si>
  <si>
    <t>社会科学研究机构</t>
  </si>
  <si>
    <t>2060602</t>
  </si>
  <si>
    <t>社会科学研究</t>
  </si>
  <si>
    <t>2060699</t>
  </si>
  <si>
    <t>其他社会科学支出</t>
  </si>
  <si>
    <t>20607</t>
  </si>
  <si>
    <t>科学技术普及</t>
  </si>
  <si>
    <t>2060701</t>
  </si>
  <si>
    <t>2060702</t>
  </si>
  <si>
    <t>科普活动</t>
  </si>
  <si>
    <t>2060703</t>
  </si>
  <si>
    <t>青少年科技活动</t>
  </si>
  <si>
    <t>2060704</t>
  </si>
  <si>
    <t>学术交流活动</t>
  </si>
  <si>
    <t>20608</t>
  </si>
  <si>
    <t>科技交流与合作</t>
  </si>
  <si>
    <t>2060899</t>
  </si>
  <si>
    <t>其他科技交流与合作支出</t>
  </si>
  <si>
    <t>20699</t>
  </si>
  <si>
    <t>其他科学技术支出</t>
  </si>
  <si>
    <t>2069901</t>
  </si>
  <si>
    <t>科技奖励</t>
  </si>
  <si>
    <t>2069999</t>
  </si>
  <si>
    <t>207</t>
  </si>
  <si>
    <t>文化旅游体育与传媒支出</t>
  </si>
  <si>
    <t>20701</t>
  </si>
  <si>
    <t>文化和旅游</t>
  </si>
  <si>
    <t>2070101</t>
  </si>
  <si>
    <t>2070102</t>
  </si>
  <si>
    <t>2070104</t>
  </si>
  <si>
    <t>图书馆</t>
  </si>
  <si>
    <t>2070107</t>
  </si>
  <si>
    <t>艺术表演团体</t>
  </si>
  <si>
    <t>2070109</t>
  </si>
  <si>
    <t>群众文化</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</si>
  <si>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</si>
  <si>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</si>
  <si>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</si>
  <si>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</si>
  <si>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</si>
  <si>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</si>
  <si>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</si>
  <si>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</si>
  <si>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</si>
  <si>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</si>
  <si>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</si>
  <si>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</si>
  <si>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2070204</t>
  </si>
  <si>
    <t>文物保护</t>
  </si>
  <si>
    <t>2070205</t>
  </si>
  <si>
    <t>博物馆</t>
  </si>
  <si>
    <t>2070206</t>
  </si>
  <si>
    <t>历史名城与古迹</t>
  </si>
  <si>
    <t>2070299</t>
  </si>
  <si>
    <t>其他文物支出</t>
  </si>
  <si>
    <t>20703</t>
  </si>
  <si>
    <t>体育</t>
  </si>
  <si>
    <t>2070301</t>
  </si>
  <si>
    <t>2070305</t>
  </si>
  <si>
    <t>体育竞赛</t>
  </si>
  <si>
    <t>2070308</t>
  </si>
  <si>
    <t>群众体育</t>
  </si>
  <si>
    <t>2070399</t>
  </si>
  <si>
    <t>其他体育支出</t>
  </si>
  <si>
    <t>20708</t>
  </si>
  <si>
    <t>广播电视</t>
  </si>
  <si>
    <t>2070801</t>
  </si>
  <si>
    <t>2070899</t>
  </si>
  <si>
    <t>其他广播电视支出</t>
  </si>
  <si>
    <t>20799</t>
  </si>
  <si>
    <t>其他文化体育与传媒支出</t>
  </si>
  <si>
    <t>2079903</t>
  </si>
  <si>
    <t>文化产业发展专项支出</t>
  </si>
  <si>
    <t>2079999</t>
  </si>
  <si>
    <t>208</t>
  </si>
  <si>
    <t>社会保障和就业支出</t>
  </si>
  <si>
    <t>20801</t>
  </si>
  <si>
    <t>人力资源和社会保障管理事务</t>
  </si>
  <si>
    <t>2080101</t>
  </si>
  <si>
    <t>2080103</t>
  </si>
  <si>
    <t>2080104</t>
  </si>
  <si>
    <t>综合业务管理</t>
  </si>
  <si>
    <t>2080105</t>
  </si>
  <si>
    <t>劳动保障监察</t>
  </si>
  <si>
    <t>2080106</t>
  </si>
  <si>
    <t>就业管理事务</t>
  </si>
  <si>
    <t>2080107</t>
  </si>
  <si>
    <t>社会保险业务管理事务</t>
  </si>
  <si>
    <t>2080108</t>
  </si>
  <si>
    <t>2080199</t>
  </si>
  <si>
    <t>其他人力资源和社会保障管理事务支出</t>
  </si>
  <si>
    <t>20802</t>
  </si>
  <si>
    <t>民政管理事务</t>
  </si>
  <si>
    <t>2080201</t>
  </si>
  <si>
    <t>2080202</t>
  </si>
  <si>
    <t>2080206</t>
  </si>
  <si>
    <t>民间组织管理</t>
  </si>
  <si>
    <t>2080207</t>
  </si>
  <si>
    <t>行政区划和地名管理</t>
  </si>
  <si>
    <t>2080208</t>
  </si>
  <si>
    <t>基层政权和社区建设</t>
  </si>
  <si>
    <t>2080299</t>
  </si>
  <si>
    <t>其他民政管理事务支出</t>
  </si>
  <si>
    <t>20805</t>
  </si>
  <si>
    <t>行政事业单位离退休</t>
  </si>
  <si>
    <t>2080501</t>
  </si>
  <si>
    <t>行政单位离退休</t>
  </si>
  <si>
    <t>2080505</t>
  </si>
  <si>
    <t>机关事业单位基本养老保险缴费支出</t>
  </si>
  <si>
    <t>2080506</t>
  </si>
  <si>
    <t>机关事业单位职业年金缴费支出</t>
  </si>
  <si>
    <t>2080507</t>
  </si>
  <si>
    <t>对机关事业单位基本养老保险基金的补助</t>
  </si>
  <si>
    <t>2080599</t>
  </si>
  <si>
    <t>其他行政事业单位离退休支出</t>
  </si>
  <si>
    <t>20807</t>
  </si>
  <si>
    <t>就业补助</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</si>
  <si>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</si>
  <si>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</si>
  <si>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</si>
  <si>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</si>
  <si>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</si>
  <si>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</si>
  <si>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</si>
  <si>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</si>
  <si>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</si>
  <si>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</si>
  <si>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</si>
  <si>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</si>
  <si>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</si>
  <si>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</si>
  <si>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</si>
  <si>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</si>
  <si>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</si>
  <si>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</si>
  <si>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</si>
  <si>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</si>
  <si>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</si>
  <si>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</si>
  <si>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</si>
  <si>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</si>
  <si>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2080904</t>
  </si>
  <si>
    <t>退役士兵管理教育</t>
  </si>
  <si>
    <t>2080905</t>
  </si>
  <si>
    <t>军队转业干部安置</t>
  </si>
  <si>
    <t>2080999</t>
  </si>
  <si>
    <t>其他退役安置支出</t>
  </si>
  <si>
    <t>20810</t>
  </si>
  <si>
    <t>社会福利</t>
  </si>
  <si>
    <t>2081001</t>
  </si>
  <si>
    <t>儿童福利</t>
  </si>
  <si>
    <t>2081002</t>
  </si>
  <si>
    <t>老年福利</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</si>
  <si>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</si>
  <si>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</si>
  <si>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</si>
  <si>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</si>
  <si>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</si>
  <si>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</si>
  <si>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</si>
  <si>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</si>
  <si>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</si>
  <si>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</si>
  <si>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</si>
  <si>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</si>
  <si>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</si>
  <si>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</si>
  <si>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</si>
  <si>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</si>
  <si>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</si>
  <si>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</si>
  <si>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</si>
  <si>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</si>
  <si>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</si>
  <si>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</si>
  <si>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</si>
  <si>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20816</t>
  </si>
  <si>
    <t>红十字事业</t>
  </si>
  <si>
    <t>2081601</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</si>
  <si>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</si>
  <si>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</si>
  <si>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</si>
  <si>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</si>
  <si>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</si>
  <si>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</si>
  <si>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</si>
  <si>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</si>
  <si>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</si>
  <si>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</si>
  <si>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</si>
  <si>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</si>
  <si>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</si>
  <si>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</si>
  <si>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</si>
  <si>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</si>
  <si>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2082102</t>
  </si>
  <si>
    <t>农村特困人员救助供养支出</t>
  </si>
  <si>
    <t>20825</t>
  </si>
  <si>
    <t>其他生活救助</t>
  </si>
  <si>
    <t>2082502</t>
  </si>
  <si>
    <t>其他农村生活救助</t>
  </si>
  <si>
    <t>20826</t>
  </si>
  <si>
    <t>财政对基本养老保险基金的补助</t>
  </si>
  <si>
    <t>2082602</t>
  </si>
  <si>
    <t>财政对城乡居民基本养老保险基金的补助</t>
  </si>
  <si>
    <t>20827</t>
  </si>
  <si>
    <t>财政对其他社会保险基金的补助</t>
  </si>
  <si>
    <t>2082799</t>
  </si>
  <si>
    <t>其他财政对社会保险基金的补助</t>
  </si>
  <si>
    <t>20828</t>
  </si>
  <si>
    <t>退役军人管理事务</t>
  </si>
  <si>
    <t>2082801</t>
  </si>
  <si>
    <t>2082804</t>
  </si>
  <si>
    <t>拥军优属</t>
  </si>
  <si>
    <t>2082899</t>
  </si>
  <si>
    <t>其他退役军人事务管理支出</t>
  </si>
  <si>
    <t>20899</t>
  </si>
  <si>
    <t>其他社会保障和就业支出</t>
  </si>
  <si>
    <t>2089999</t>
  </si>
  <si>
    <t>210</t>
  </si>
  <si>
    <t>卫生健康支出</t>
  </si>
  <si>
    <t>21001</t>
  </si>
  <si>
    <t>卫生健康管理事务</t>
  </si>
  <si>
    <t>2100101</t>
  </si>
  <si>
    <t>2100102</t>
  </si>
  <si>
    <t>2100199</t>
  </si>
  <si>
    <t>其他卫生健康管理事务支出</t>
  </si>
  <si>
    <t>21002</t>
  </si>
  <si>
    <t>公立医院</t>
  </si>
  <si>
    <t>2100201</t>
  </si>
  <si>
    <t>综合医院</t>
  </si>
  <si>
    <t>2100202</t>
  </si>
  <si>
    <t>中医（民族）医院</t>
  </si>
  <si>
    <t>2100211</t>
  </si>
  <si>
    <t>处理医疗欠费</t>
  </si>
  <si>
    <t>2100299</t>
  </si>
  <si>
    <t>其他公立医院支出</t>
  </si>
  <si>
    <t>21003</t>
  </si>
  <si>
    <t>基层医疗卫生机构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</si>
  <si>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</si>
  <si>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</si>
  <si>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</si>
  <si>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</si>
  <si>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</si>
  <si>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</si>
  <si>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</si>
  <si>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</si>
  <si>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</si>
  <si>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</si>
  <si>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</si>
  <si>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</si>
  <si>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2100405</t>
  </si>
  <si>
    <t>应急救治机构</t>
  </si>
  <si>
    <t>2100406</t>
  </si>
  <si>
    <t>采供血机构</t>
  </si>
  <si>
    <t>2100407</t>
  </si>
  <si>
    <t>其他专业公共卫生机构</t>
  </si>
  <si>
    <t>2100408</t>
  </si>
  <si>
    <t>基本公共卫生服务</t>
  </si>
  <si>
    <t>2100409</t>
  </si>
  <si>
    <t>重大公共卫生专项</t>
  </si>
  <si>
    <t>2100410</t>
  </si>
  <si>
    <t>突发公共卫生事件应急处理</t>
  </si>
  <si>
    <t>2100499</t>
  </si>
  <si>
    <t>其他公共卫生支出</t>
  </si>
  <si>
    <t>21006</t>
  </si>
  <si>
    <t>中医药</t>
  </si>
  <si>
    <t>2100601</t>
  </si>
  <si>
    <t>中医（民族医）药专项</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</si>
  <si>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</si>
  <si>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</si>
  <si>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</si>
  <si>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</si>
  <si>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</si>
  <si>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</si>
  <si>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</si>
  <si>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</si>
  <si>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</si>
  <si>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</si>
  <si>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</si>
  <si>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</si>
  <si>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</si>
  <si>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</si>
  <si>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</si>
  <si>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</si>
  <si>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</si>
  <si>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</si>
  <si>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</si>
  <si>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</si>
  <si>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</si>
  <si>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</si>
  <si>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</si>
  <si>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</si>
  <si>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21013</t>
  </si>
  <si>
    <t>医疗救助</t>
  </si>
  <si>
    <t>2101301</t>
  </si>
  <si>
    <t>城乡医疗救助</t>
  </si>
  <si>
    <t>2101302</t>
  </si>
  <si>
    <t>疾病应急救助</t>
  </si>
  <si>
    <t>21014</t>
  </si>
  <si>
    <t>优抚对象医疗</t>
  </si>
  <si>
    <t>2101401</t>
  </si>
  <si>
    <t>优抚对象医疗补助</t>
  </si>
  <si>
    <t>21015</t>
  </si>
  <si>
    <t>医疗保障管理事务</t>
  </si>
  <si>
    <t>2101501</t>
  </si>
  <si>
    <t>2101504</t>
  </si>
  <si>
    <t>2101550</t>
  </si>
  <si>
    <t>2101599</t>
  </si>
  <si>
    <t>其他医疗保障管理事务支出</t>
  </si>
  <si>
    <t>21099</t>
  </si>
  <si>
    <t>其他卫生健康支出</t>
  </si>
  <si>
    <t>2109901</t>
  </si>
  <si>
    <t>211</t>
  </si>
  <si>
    <t>节能环保支出</t>
  </si>
  <si>
    <t>21101</t>
  </si>
  <si>
    <t>环境保护管理事务</t>
  </si>
  <si>
    <t>2110101</t>
  </si>
  <si>
    <t>2110102</t>
  </si>
  <si>
    <t>2110108</t>
  </si>
  <si>
    <t>应对气候变化管理事务</t>
  </si>
  <si>
    <t>2110199</t>
  </si>
  <si>
    <t>其他环境保护管理事务支出</t>
  </si>
  <si>
    <t>21103</t>
  </si>
  <si>
    <t>污染防治</t>
  </si>
  <si>
    <t>2110301</t>
  </si>
  <si>
    <t>大气</t>
  </si>
  <si>
    <t>2110302</t>
  </si>
  <si>
    <t>水体</t>
  </si>
  <si>
    <t>2110399</t>
  </si>
  <si>
    <t>其他污染防治支出</t>
  </si>
  <si>
    <t>21104</t>
  </si>
  <si>
    <t>自然生态保护</t>
  </si>
  <si>
    <t>2110401</t>
  </si>
  <si>
    <t>生态保护</t>
  </si>
  <si>
    <t>2110402</t>
  </si>
  <si>
    <t>农村环境保护</t>
  </si>
  <si>
    <t>21105</t>
  </si>
  <si>
    <t>天然林保护</t>
  </si>
  <si>
    <t>2110507</t>
  </si>
  <si>
    <t>停伐补助</t>
  </si>
  <si>
    <t>2110599</t>
  </si>
  <si>
    <t>其他天然林保护支出</t>
  </si>
  <si>
    <t>21110</t>
  </si>
  <si>
    <t>能源节约利用</t>
  </si>
  <si>
    <t>2111001</t>
  </si>
  <si>
    <t>能源节能利用</t>
  </si>
  <si>
    <t>21111</t>
  </si>
  <si>
    <t>污染减排</t>
  </si>
  <si>
    <t>2111199</t>
  </si>
  <si>
    <t>其他污染减排支出</t>
  </si>
  <si>
    <t>21112</t>
  </si>
  <si>
    <t>可再生能源</t>
  </si>
  <si>
    <t>2111201</t>
  </si>
  <si>
    <t>21114</t>
  </si>
  <si>
    <t>能源管理事务</t>
  </si>
  <si>
    <t>2111499</t>
  </si>
  <si>
    <t>其他能源管理事务支出</t>
  </si>
  <si>
    <t>21199</t>
  </si>
  <si>
    <t>其他节能环保支出</t>
  </si>
  <si>
    <t>2119901</t>
  </si>
  <si>
    <t>212</t>
  </si>
  <si>
    <t>城乡社区支出</t>
  </si>
  <si>
    <t>21201</t>
  </si>
  <si>
    <t>城乡社区管理事务</t>
  </si>
  <si>
    <t>2120101</t>
  </si>
  <si>
    <t>2120102</t>
  </si>
  <si>
    <t>2120103</t>
  </si>
  <si>
    <t>2120104</t>
  </si>
  <si>
    <t>城管执法</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</si>
  <si>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</si>
  <si>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</si>
  <si>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</si>
  <si>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</si>
  <si>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</si>
  <si>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</si>
  <si>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</si>
  <si>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</si>
  <si>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</si>
  <si>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</si>
  <si>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</si>
  <si>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</si>
  <si>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</si>
  <si>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</si>
  <si>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21299</t>
  </si>
  <si>
    <t>其他城乡社区支出</t>
  </si>
  <si>
    <t>2129999</t>
  </si>
  <si>
    <t>213</t>
  </si>
  <si>
    <t>农林水支出</t>
  </si>
  <si>
    <t>21301</t>
  </si>
  <si>
    <t>农业</t>
  </si>
  <si>
    <t>2130101</t>
  </si>
  <si>
    <t>2130104</t>
  </si>
  <si>
    <t>2130106</t>
  </si>
  <si>
    <t>科技转化与推广服务</t>
  </si>
  <si>
    <t>2130108</t>
  </si>
  <si>
    <t>病虫害控制</t>
  </si>
  <si>
    <t>2130109</t>
  </si>
  <si>
    <t>农产品质量安全</t>
  </si>
  <si>
    <t>2130112</t>
  </si>
  <si>
    <t>农业行业业务管理</t>
  </si>
  <si>
    <t>2130119</t>
  </si>
  <si>
    <t>防灾救灾</t>
  </si>
  <si>
    <t>2130120</t>
  </si>
  <si>
    <t>稳定农民收入补贴</t>
  </si>
  <si>
    <t>2130122</t>
  </si>
  <si>
    <t>农业生产支持补贴</t>
  </si>
  <si>
    <t>2130125</t>
  </si>
  <si>
    <t>农产品加工与促销</t>
  </si>
  <si>
    <t>2130126</t>
  </si>
  <si>
    <t>农村公益事业</t>
  </si>
  <si>
    <t>2130135</t>
  </si>
  <si>
    <t>农业资源保护修复与利用</t>
  </si>
  <si>
    <t>2130142</t>
  </si>
  <si>
    <t>农村道路建设</t>
  </si>
  <si>
    <t>2130148</t>
  </si>
  <si>
    <t>成品油价格改革对渔业的补贴</t>
  </si>
  <si>
    <t>2130152</t>
  </si>
  <si>
    <t>对高校毕业生到基层任职补助</t>
  </si>
  <si>
    <t>2130153</t>
  </si>
  <si>
    <t>农田建设</t>
  </si>
  <si>
    <t>2130199</t>
  </si>
  <si>
    <t>其他农业支出</t>
  </si>
  <si>
    <t>21302</t>
  </si>
  <si>
    <t>林业和草原</t>
  </si>
  <si>
    <t>2130202</t>
  </si>
  <si>
    <t>2130204</t>
  </si>
  <si>
    <t>事业机构</t>
  </si>
  <si>
    <t>2130205</t>
  </si>
  <si>
    <t>森林培育</t>
  </si>
  <si>
    <t>2130207</t>
  </si>
  <si>
    <t>森林资源管理</t>
  </si>
  <si>
    <t>2130209</t>
  </si>
  <si>
    <t>森林生态效益补偿</t>
  </si>
  <si>
    <t>2130213</t>
  </si>
  <si>
    <t>执法与监督</t>
  </si>
  <si>
    <t>2130234</t>
  </si>
  <si>
    <t>防灾减灾</t>
  </si>
  <si>
    <t>2130299</t>
  </si>
  <si>
    <t>其他林业和草原支出</t>
  </si>
  <si>
    <t>21303</t>
  </si>
  <si>
    <t>水利</t>
  </si>
  <si>
    <t>2130301</t>
  </si>
  <si>
    <t>2130302</t>
  </si>
  <si>
    <t>2130303</t>
  </si>
  <si>
    <t>2130305</t>
  </si>
  <si>
    <t>水利工程建设</t>
  </si>
  <si>
    <t>2130306</t>
  </si>
  <si>
    <t>水利工程运行与维护</t>
  </si>
  <si>
    <t>2130308</t>
  </si>
  <si>
    <t>水利前期工作</t>
  </si>
  <si>
    <t>2130310</t>
  </si>
  <si>
    <t>水土保持</t>
  </si>
  <si>
    <t>2130313</t>
  </si>
  <si>
    <t>水文测报</t>
  </si>
  <si>
    <t>2130314</t>
  </si>
  <si>
    <t>防汛</t>
  </si>
  <si>
    <t>2130316</t>
  </si>
  <si>
    <t>农田水利</t>
  </si>
  <si>
    <t>2130319</t>
  </si>
  <si>
    <t>江河湖库水系综合整治</t>
  </si>
  <si>
    <t>2130321</t>
  </si>
  <si>
    <t>大中型水库移民后期扶持专项支出</t>
  </si>
  <si>
    <t>2130334</t>
  </si>
  <si>
    <t>水利建设征地及移民支出</t>
  </si>
  <si>
    <t>2130335</t>
  </si>
  <si>
    <t>农村人畜饮水</t>
  </si>
  <si>
    <t>2130399</t>
  </si>
  <si>
    <t>其他水利支出</t>
  </si>
  <si>
    <t>21305</t>
  </si>
  <si>
    <t>扶贫</t>
  </si>
  <si>
    <t>2130504</t>
  </si>
  <si>
    <t>农村基础设施建设</t>
  </si>
  <si>
    <t>2130505</t>
  </si>
  <si>
    <t>生产发展</t>
  </si>
  <si>
    <t>2130506</t>
  </si>
  <si>
    <t>社会发展</t>
  </si>
  <si>
    <t>2130599</t>
  </si>
  <si>
    <t>其他扶贫支出</t>
  </si>
  <si>
    <t>21306</t>
  </si>
  <si>
    <t>农业综合开发</t>
  </si>
  <si>
    <t>2130602</t>
  </si>
  <si>
    <t>土地治理</t>
  </si>
  <si>
    <t>2130603</t>
  </si>
  <si>
    <t>产业化发展</t>
  </si>
  <si>
    <t>2130699</t>
  </si>
  <si>
    <t>其他农业综合开发支出</t>
  </si>
  <si>
    <t>21307</t>
  </si>
  <si>
    <t>农村综合改革</t>
  </si>
  <si>
    <t>2130701</t>
  </si>
  <si>
    <t>对村级一事一议的补助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</si>
  <si>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</si>
  <si>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</si>
  <si>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</si>
  <si>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</si>
  <si>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</si>
  <si>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</si>
  <si>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</si>
  <si>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</si>
  <si>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</si>
  <si>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</si>
  <si>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2130803</t>
  </si>
  <si>
    <t>农业保险保费补贴</t>
  </si>
  <si>
    <t>2130804</t>
  </si>
  <si>
    <t>创业担保贷款贴息</t>
  </si>
  <si>
    <t>21399</t>
  </si>
  <si>
    <t>其他农林水支出</t>
  </si>
  <si>
    <t>2139999</t>
  </si>
  <si>
    <t>214</t>
  </si>
  <si>
    <t>交通运输支出</t>
  </si>
  <si>
    <t>21401</t>
  </si>
  <si>
    <t>公路水路运输</t>
  </si>
  <si>
    <t>2140101</t>
  </si>
  <si>
    <t>2140104</t>
  </si>
  <si>
    <t>公路建设</t>
  </si>
  <si>
    <t>2140199</t>
  </si>
  <si>
    <t>其他公路水路运输支出</t>
  </si>
  <si>
    <t>21404</t>
  </si>
  <si>
    <t>成品油价格改革对交通运输的补贴</t>
  </si>
  <si>
    <t>2140401</t>
  </si>
  <si>
    <t>对城市公交的补贴</t>
  </si>
  <si>
    <t>2140402</t>
  </si>
  <si>
    <t>对农村道路客运的补贴</t>
  </si>
  <si>
    <t>2140403</t>
  </si>
  <si>
    <t>对出租车的补贴</t>
  </si>
  <si>
    <t>21405</t>
  </si>
  <si>
    <t>2140501</t>
  </si>
  <si>
    <t>21406</t>
  </si>
  <si>
    <t>车辆购置税支出</t>
  </si>
  <si>
    <t>2140601</t>
  </si>
  <si>
    <t>车辆购置税用于公路等基础设施建设支出</t>
  </si>
  <si>
    <t>2140602</t>
  </si>
  <si>
    <t>车辆购置税用于农村公路建设支出</t>
  </si>
  <si>
    <t>2140699</t>
  </si>
  <si>
    <t>车辆购置税其他支出</t>
  </si>
  <si>
    <t>21499</t>
  </si>
  <si>
    <t>其他交通运输支出</t>
  </si>
  <si>
    <t>2149999</t>
  </si>
  <si>
    <t>215</t>
  </si>
  <si>
    <t>资源勘探信息等支出</t>
  </si>
  <si>
    <t>21505</t>
  </si>
  <si>
    <t>工业和信息产业监管</t>
  </si>
  <si>
    <t>2150510</t>
  </si>
  <si>
    <t>工业和信息产业支持</t>
  </si>
  <si>
    <t>2150599</t>
  </si>
  <si>
    <t>其他工业和信息产业监管支出</t>
  </si>
  <si>
    <t>21508</t>
  </si>
  <si>
    <t>支持中小企业发展和管理支出</t>
  </si>
  <si>
    <t>2150805</t>
  </si>
  <si>
    <t>中小企业发展专项</t>
  </si>
  <si>
    <t>2150899</t>
  </si>
  <si>
    <t>其他支持中小企业发展和管理支出</t>
  </si>
  <si>
    <t>21599</t>
  </si>
  <si>
    <t>其他资源勘探信息等支出</t>
  </si>
  <si>
    <t>2159904</t>
  </si>
  <si>
    <t>技术改造支出</t>
  </si>
  <si>
    <t>2159999</t>
  </si>
  <si>
    <t>216</t>
  </si>
  <si>
    <t>商业服务业等支出</t>
  </si>
  <si>
    <t>21602</t>
  </si>
  <si>
    <t>商业流通事务</t>
  </si>
  <si>
    <t>2160201</t>
  </si>
  <si>
    <t>2160299</t>
  </si>
  <si>
    <t>其他商业流通事务支出</t>
  </si>
  <si>
    <t>21606</t>
  </si>
  <si>
    <t>涉外发展服务支出</t>
  </si>
  <si>
    <t>2160699</t>
  </si>
  <si>
    <t>其他涉外发展服务支出</t>
  </si>
  <si>
    <t>21699</t>
  </si>
  <si>
    <t>其他商业服务业等支出</t>
  </si>
  <si>
    <t>2169999</t>
  </si>
  <si>
    <t>217</t>
  </si>
  <si>
    <t>金融支出</t>
  </si>
  <si>
    <t>219</t>
  </si>
  <si>
    <t>援助其他地区支出</t>
  </si>
  <si>
    <t>21901</t>
  </si>
  <si>
    <t>一般公共服务</t>
  </si>
  <si>
    <t>21999</t>
  </si>
  <si>
    <t>其他支出</t>
  </si>
  <si>
    <t>220</t>
  </si>
  <si>
    <t>自然资源海洋气象等支出</t>
  </si>
  <si>
    <t>22001</t>
  </si>
  <si>
    <t>自然资源事务</t>
  </si>
  <si>
    <t>2200101</t>
  </si>
  <si>
    <t>2200102</t>
  </si>
  <si>
    <t>2200104</t>
  </si>
  <si>
    <t>自然资源规划及管理</t>
  </si>
  <si>
    <t>2200105</t>
  </si>
  <si>
    <t>土地资源调查</t>
  </si>
  <si>
    <t>2200106</t>
  </si>
  <si>
    <t>自然资源利用与保护</t>
  </si>
  <si>
    <t>2200109</t>
  </si>
  <si>
    <t>自然资源调查与确权登记</t>
  </si>
  <si>
    <t>2200129</t>
  </si>
  <si>
    <t>基础测绘与地理信息监管</t>
  </si>
  <si>
    <t>2200199</t>
  </si>
  <si>
    <t>其他自然资源事务支出</t>
  </si>
  <si>
    <t>22003</t>
  </si>
  <si>
    <t>测绘事务</t>
  </si>
  <si>
    <t>2200304</t>
  </si>
  <si>
    <t>基础测绘</t>
  </si>
  <si>
    <t>22005</t>
  </si>
  <si>
    <t>气象事务</t>
  </si>
  <si>
    <t>2200504</t>
  </si>
  <si>
    <t>气象事业机构</t>
  </si>
  <si>
    <t>2200509</t>
  </si>
  <si>
    <t>气象服务</t>
  </si>
  <si>
    <t>2200511</t>
  </si>
  <si>
    <t>气象基础设施建设与维修</t>
  </si>
  <si>
    <t>2200599</t>
  </si>
  <si>
    <t>其他气象事务支出</t>
  </si>
  <si>
    <t>22099</t>
  </si>
  <si>
    <t>其他自然资源海洋气象等支出</t>
  </si>
  <si>
    <t>2209999</t>
  </si>
  <si>
    <t>221</t>
  </si>
  <si>
    <t>住房保障支出</t>
  </si>
  <si>
    <t>22101</t>
  </si>
  <si>
    <t>保障性安居工程支出</t>
  </si>
  <si>
    <t>2210103</t>
  </si>
  <si>
    <t>棚户区改造</t>
  </si>
  <si>
    <t>2210105</t>
  </si>
  <si>
    <t>农村危房改造</t>
  </si>
  <si>
    <t>2210107</t>
  </si>
  <si>
    <t>保障性住房租金补贴</t>
  </si>
  <si>
    <t>2210199</t>
  </si>
  <si>
    <t>其他保障性安居工程支出</t>
  </si>
  <si>
    <t>22102</t>
  </si>
  <si>
    <t>住房改革支出</t>
  </si>
  <si>
    <t>2210203</t>
  </si>
  <si>
    <t>购房补贴</t>
  </si>
  <si>
    <t>22103</t>
  </si>
  <si>
    <t>城乡社区住宅</t>
  </si>
  <si>
    <t>2210302</t>
  </si>
  <si>
    <t>住房公积金管理</t>
  </si>
  <si>
    <t>2210399</t>
  </si>
  <si>
    <t>其他城乡社区住宅支出</t>
  </si>
  <si>
    <t>222</t>
  </si>
  <si>
    <t>粮油物资储备支出</t>
  </si>
  <si>
    <t>22201</t>
  </si>
  <si>
    <t>粮油事务</t>
  </si>
  <si>
    <t>2220112</t>
  </si>
  <si>
    <t>粮食财务挂账利息补贴</t>
  </si>
  <si>
    <t>2220199</t>
  </si>
  <si>
    <t>其他粮油事务支出</t>
  </si>
  <si>
    <t>22204</t>
  </si>
  <si>
    <t>粮油储备</t>
  </si>
  <si>
    <t>2220403</t>
  </si>
  <si>
    <t>储备粮(油)库建设</t>
  </si>
  <si>
    <t>22205</t>
  </si>
  <si>
    <t>重要商品储备</t>
  </si>
  <si>
    <t>2220511</t>
  </si>
  <si>
    <t>应急物资储备</t>
  </si>
  <si>
    <t>224</t>
  </si>
  <si>
    <t>灾害防治及应急管理支出</t>
  </si>
  <si>
    <t>22401</t>
  </si>
  <si>
    <t>应急管理事务</t>
  </si>
  <si>
    <t>2240101</t>
  </si>
  <si>
    <t>2240102</t>
  </si>
  <si>
    <t>2240103</t>
  </si>
  <si>
    <t>2240106</t>
  </si>
  <si>
    <t>安全监管</t>
  </si>
  <si>
    <t>2240107</t>
  </si>
  <si>
    <t>安全生产基础</t>
  </si>
  <si>
    <t>应急救援</t>
  </si>
  <si>
    <t>应急管理</t>
  </si>
  <si>
    <t>2240150</t>
  </si>
  <si>
    <t>2240199</t>
  </si>
  <si>
    <t>其他应急管理支出</t>
  </si>
  <si>
    <t>22402</t>
  </si>
  <si>
    <t>消防事务</t>
  </si>
  <si>
    <t>2240201</t>
  </si>
  <si>
    <t>2240202</t>
  </si>
  <si>
    <t>2240204</t>
  </si>
  <si>
    <t>消防应急救援</t>
  </si>
  <si>
    <t>2240299</t>
  </si>
  <si>
    <t>其他消防事务支出</t>
  </si>
  <si>
    <t>22403</t>
  </si>
  <si>
    <t>森林消防事务</t>
  </si>
  <si>
    <t>2240304</t>
  </si>
  <si>
    <t>森林消防应急救援</t>
  </si>
  <si>
    <t>2240399</t>
  </si>
  <si>
    <t>其他森林消防事务支出</t>
  </si>
  <si>
    <t>22405</t>
  </si>
  <si>
    <t>地震事务</t>
  </si>
  <si>
    <t>2240550</t>
  </si>
  <si>
    <t>地震事业机构</t>
  </si>
  <si>
    <t>22406</t>
  </si>
  <si>
    <t>自然灾害防治</t>
  </si>
  <si>
    <t>2240601</t>
  </si>
  <si>
    <t>地质灾害防治</t>
  </si>
  <si>
    <t>其他自然灾害防治支出</t>
  </si>
  <si>
    <t>22407</t>
  </si>
  <si>
    <t>自然灾害救灾及恢复重建支出</t>
  </si>
  <si>
    <t>2240702</t>
  </si>
  <si>
    <t>地方自然灾害生活补助</t>
  </si>
  <si>
    <t>2240703</t>
  </si>
  <si>
    <t>自然灾害救灾补助</t>
  </si>
  <si>
    <t>2240704</t>
  </si>
  <si>
    <t>自然灾害灾后重建补助</t>
  </si>
  <si>
    <t>2240799</t>
  </si>
  <si>
    <t>其他自然灾害生活救助支出</t>
  </si>
  <si>
    <t>其他灾害防治及应急管理支出</t>
  </si>
  <si>
    <t>229</t>
  </si>
  <si>
    <t>22999</t>
  </si>
  <si>
    <t>2299901</t>
  </si>
  <si>
    <t>232</t>
  </si>
  <si>
    <t>债务付息支出</t>
  </si>
  <si>
    <t>23203</t>
  </si>
  <si>
    <t>地方政府一般债务付息支出</t>
  </si>
  <si>
    <t>2320301</t>
  </si>
  <si>
    <t>地方政府一般债券付息支出</t>
  </si>
  <si>
    <t>233</t>
  </si>
  <si>
    <t>债务发行费用支出</t>
  </si>
  <si>
    <t>23303</t>
  </si>
  <si>
    <t>地方政府一般债务发行费用支出</t>
  </si>
  <si>
    <t>附表4</t>
  </si>
  <si>
    <t>2021年永嘉县一般公共预算(基本)支出决算草案</t>
  </si>
  <si>
    <t>单位:万元</t>
  </si>
  <si>
    <t>科目名称</t>
  </si>
  <si>
    <t>一般公共预算支出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</si>
  <si>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</si>
  <si>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</si>
  <si>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</si>
  <si>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</si>
  <si>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</si>
  <si>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</si>
  <si>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</si>
  <si>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</si>
  <si>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</si>
  <si>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</si>
  <si>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</si>
  <si>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</si>
  <si>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</si>
  <si>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</si>
  <si>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</si>
  <si>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</si>
  <si>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</si>
  <si>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</si>
  <si>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</si>
  <si>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</si>
  <si>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</si>
  <si>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</si>
  <si>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</si>
  <si>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</si>
  <si>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</si>
  <si>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</si>
  <si>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</si>
  <si>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</si>
  <si>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</si>
  <si>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</si>
  <si>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</si>
  <si>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</si>
  <si>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</si>
  <si>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</si>
  <si>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</si>
  <si>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</si>
  <si>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</si>
  <si>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</si>
  <si>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</si>
  <si>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</si>
  <si>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</si>
  <si>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</si>
  <si>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</si>
  <si>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</si>
  <si>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</si>
  <si>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</si>
  <si>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</si>
  <si>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</si>
  <si>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</si>
  <si>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</si>
  <si>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</si>
  <si>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</si>
  <si>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</si>
  <si>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</si>
  <si>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</si>
  <si>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</si>
  <si>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</si>
  <si>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 xml:space="preserve">  其他支出</t>
  </si>
  <si>
    <t>附表5</t>
  </si>
  <si>
    <t>永嘉县2021年一般公共预算转移性收支决算草案</t>
  </si>
  <si>
    <t>项目</t>
  </si>
  <si>
    <t>决 算 数</t>
  </si>
  <si>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</si>
  <si>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</si>
  <si>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</si>
  <si>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</si>
  <si>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</si>
  <si>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</si>
  <si>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</si>
  <si>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</si>
  <si>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</si>
  <si>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</si>
  <si>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</si>
  <si>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</si>
  <si>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</si>
  <si>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</si>
  <si>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</si>
  <si>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</si>
  <si>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</si>
  <si>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</si>
  <si>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</si>
  <si>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</si>
  <si>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</si>
  <si>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</si>
  <si>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</si>
  <si>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</si>
  <si>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</si>
  <si>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</si>
  <si>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</si>
  <si>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重点生态功能区转移支付收入</t>
  </si>
  <si>
    <t xml:space="preserve">    固定数额补助收入</t>
  </si>
  <si>
    <t xml:space="preserve">    资源枯竭型城市转移支付补助支出</t>
  </si>
  <si>
    <t xml:space="preserve">    贫困地区转移支付收入</t>
  </si>
  <si>
    <t xml:space="preserve">    企业事业单位划转补助支出</t>
  </si>
  <si>
    <t xml:space="preserve">    公共安全共同财政事权转移支付收入  </t>
  </si>
  <si>
    <t xml:space="preserve">    成品油税费改革转移支付补助支出</t>
  </si>
  <si>
    <t xml:space="preserve">    教育共同财政事权转移支付收入  </t>
  </si>
  <si>
    <t xml:space="preserve">    基层公检法司转移支付支出</t>
  </si>
  <si>
    <t xml:space="preserve">    文化旅游体育与传媒共同财政事权转移支付收入  </t>
  </si>
  <si>
    <t xml:space="preserve">    城乡义务教育转移支付支出</t>
  </si>
  <si>
    <t xml:space="preserve">    社会保障和就业共同财政事权转移支付收入  </t>
  </si>
  <si>
    <t xml:space="preserve">    基本养老金转移支付支出</t>
  </si>
  <si>
    <t xml:space="preserve">    医疗卫生共同财政事权转移支付收入  </t>
  </si>
  <si>
    <t xml:space="preserve">    城乡居民医疗保险转移支付支出</t>
  </si>
  <si>
    <t xml:space="preserve">    节能环保共同财政事权转移支付收入  </t>
  </si>
  <si>
    <t xml:space="preserve">    农村综合改革转移支付支出</t>
  </si>
  <si>
    <t xml:space="preserve">    农林水共同财政事权转移支付收入  </t>
  </si>
  <si>
    <t xml:space="preserve">    产粮(油)大县奖励资金支出</t>
  </si>
  <si>
    <t xml:space="preserve">    交通运输共同财政事权转移支付收入  </t>
  </si>
  <si>
    <t xml:space="preserve">    重点生态功能区转移支付支出</t>
  </si>
  <si>
    <t xml:space="preserve">    住房保障共同财政事权转移支付收入  </t>
  </si>
  <si>
    <t xml:space="preserve">    固定数额补助支出</t>
  </si>
  <si>
    <t xml:space="preserve">    灾害防治及应急管理共同财政事权转移支付收入  </t>
  </si>
  <si>
    <t xml:space="preserve">    革命老区转移支付支出</t>
  </si>
  <si>
    <t xml:space="preserve">    其他一般性转移支付收入</t>
  </si>
  <si>
    <t xml:space="preserve">    民族地区转移支付支出</t>
  </si>
  <si>
    <t xml:space="preserve">    边疆地区转移支付支出</t>
  </si>
  <si>
    <t xml:space="preserve">    贫困地区转移支付支出</t>
  </si>
  <si>
    <t xml:space="preserve">  专项转移支付收入</t>
  </si>
  <si>
    <t xml:space="preserve">    其他一般性转移支付支出</t>
  </si>
  <si>
    <t xml:space="preserve">    一般公共服务</t>
  </si>
  <si>
    <t xml:space="preserve">  专项转移支付支出</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</si>
  <si>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</si>
  <si>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</si>
  <si>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</si>
  <si>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</si>
  <si>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</si>
  <si>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</si>
  <si>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</si>
  <si>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卫生健康</t>
  </si>
  <si>
    <t xml:space="preserve">    节能环保</t>
  </si>
  <si>
    <t xml:space="preserve">    医疗卫生与计划生育</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</si>
  <si>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</si>
  <si>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</si>
  <si>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</si>
  <si>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</si>
  <si>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</si>
  <si>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</si>
  <si>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</si>
  <si>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</si>
  <si>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国土海洋气象等</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</si>
  <si>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</si>
  <si>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</si>
  <si>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</si>
  <si>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</si>
  <si>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</si>
  <si>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</si>
  <si>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</si>
  <si>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</si>
  <si>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</si>
  <si>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</si>
  <si>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</si>
  <si>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</si>
  <si>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</si>
  <si>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</si>
  <si>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</si>
  <si>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</si>
  <si>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</si>
  <si>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</si>
  <si>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</si>
  <si>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</si>
  <si>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</si>
  <si>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</si>
  <si>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</si>
  <si>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</si>
  <si>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</si>
  <si>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</si>
  <si>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</si>
  <si>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</si>
  <si>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</si>
  <si>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</si>
  <si>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</si>
  <si>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</si>
  <si>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</si>
  <si>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</si>
  <si>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</si>
  <si>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</si>
  <si>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</si>
  <si>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</si>
  <si>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</si>
  <si>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</si>
  <si>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</si>
  <si>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</si>
  <si>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</si>
  <si>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</si>
  <si>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</si>
  <si>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</si>
  <si>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</si>
  <si>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</si>
  <si>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</si>
  <si>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</si>
  <si>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</si>
  <si>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</si>
  <si>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</si>
  <si>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</si>
  <si>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</si>
  <si>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</si>
  <si>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</si>
  <si>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</si>
  <si>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</si>
  <si>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</si>
  <si>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</si>
  <si>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</si>
  <si>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</si>
  <si>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</si>
  <si>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</si>
  <si>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</si>
  <si>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附表6</t>
  </si>
  <si>
    <t>永嘉县2021年政府性基金收入决算草案</t>
  </si>
  <si>
    <t>项        目</t>
  </si>
  <si>
    <t>一、国有土地收益基金收入</t>
  </si>
  <si>
    <t>二、农业土地开发资金收入</t>
  </si>
  <si>
    <t>三、国有土地使用权出让收入</t>
  </si>
  <si>
    <t>四、彩票公益金收入</t>
  </si>
  <si>
    <t>五、城市基础设施配套费收入</t>
  </si>
  <si>
    <t>六、污水处理费收入</t>
  </si>
  <si>
    <t>七、其他政府性基金收入</t>
  </si>
  <si>
    <t>合    计</t>
  </si>
  <si>
    <t>附表7</t>
  </si>
  <si>
    <t>永嘉县2021年政府性基金支出（类级）决算草案</t>
  </si>
  <si>
    <t>项  目</t>
  </si>
  <si>
    <t>一、文化旅游体育与传媒支出</t>
  </si>
  <si>
    <t>二、社会保障和就业支出</t>
  </si>
  <si>
    <t>三、城乡社区支出</t>
  </si>
  <si>
    <t>四、农林水支出</t>
  </si>
  <si>
    <t>五、其他支出</t>
  </si>
  <si>
    <t>六、债务付息支出</t>
  </si>
  <si>
    <t>七、债务发行费用支出</t>
  </si>
  <si>
    <t>八、抗疫特别国债安排的支出</t>
  </si>
  <si>
    <t>附表8</t>
  </si>
  <si>
    <t>永嘉县2020年政府性基金支出（项级）决算草案</t>
  </si>
  <si>
    <t>政府性基金支出合计</t>
  </si>
  <si>
    <t xml:space="preserve">  文化旅游体育与传媒支出</t>
  </si>
  <si>
    <t>20709</t>
  </si>
  <si>
    <t xml:space="preserve">    旅游发展基金支出</t>
  </si>
  <si>
    <t xml:space="preserve">      宣传促销</t>
  </si>
  <si>
    <t>2070904</t>
  </si>
  <si>
    <t xml:space="preserve">      地方旅游开发项目补助</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</si>
  <si>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</si>
  <si>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</si>
  <si>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</si>
  <si>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</si>
  <si>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</si>
  <si>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</si>
  <si>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</si>
  <si>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20823</t>
  </si>
  <si>
    <t xml:space="preserve">    小型水库移民扶助基金安排的支出</t>
  </si>
  <si>
    <t>2082302</t>
  </si>
  <si>
    <t xml:space="preserve">  城乡社区支出</t>
  </si>
  <si>
    <t>21208</t>
  </si>
  <si>
    <t xml:space="preserve">    国有土地使用权出让收入安排的支出</t>
  </si>
  <si>
    <t>2120801</t>
  </si>
  <si>
    <t xml:space="preserve">      征地和拆迁补偿支出</t>
  </si>
  <si>
    <t>2120802</t>
  </si>
  <si>
    <t xml:space="preserve">      土地开发支出</t>
  </si>
  <si>
    <t xml:space="preserve">      城市建设支出</t>
  </si>
  <si>
    <t>2120804</t>
  </si>
  <si>
    <t xml:space="preserve">      农村基础设施建设支出</t>
  </si>
  <si>
    <t>2120805</t>
  </si>
  <si>
    <t xml:space="preserve">      补助被征地农民支出</t>
  </si>
  <si>
    <t>2120807</t>
  </si>
  <si>
    <t xml:space="preserve">      廉租住房支出</t>
  </si>
  <si>
    <t>2120810</t>
  </si>
  <si>
    <t xml:space="preserve">      棚户区改造支出</t>
  </si>
  <si>
    <t>2120899</t>
  </si>
  <si>
    <t xml:space="preserve">      其他国有土地使用权出让收入安排的支出</t>
  </si>
  <si>
    <t>21210</t>
  </si>
  <si>
    <t xml:space="preserve">    国有土地收益基金安排的支出</t>
  </si>
  <si>
    <t>2121001</t>
  </si>
  <si>
    <t>21213</t>
  </si>
  <si>
    <t xml:space="preserve">    城市基础设施配套费安排的支出</t>
  </si>
  <si>
    <t xml:space="preserve">      城市公共设施</t>
  </si>
  <si>
    <t>2121302</t>
  </si>
  <si>
    <t xml:space="preserve">      城市环境卫生</t>
  </si>
  <si>
    <t>2121399</t>
  </si>
  <si>
    <t xml:space="preserve">      其他城市基础设施配套费安排的支出</t>
  </si>
  <si>
    <t>21214</t>
  </si>
  <si>
    <t xml:space="preserve">    污水处理费安排的支出</t>
  </si>
  <si>
    <t>2121499</t>
  </si>
  <si>
    <t xml:space="preserve">      其他污水处理费安排的支出</t>
  </si>
  <si>
    <t xml:space="preserve">  污水处理费对应专项债务收入安排的支出  </t>
  </si>
  <si>
    <t xml:space="preserve">     其他污水处理费对应专项债务收入安排的支出  </t>
  </si>
  <si>
    <t xml:space="preserve">  农林水支出</t>
  </si>
  <si>
    <t>21366</t>
  </si>
  <si>
    <t xml:space="preserve">    大中型水库库区基金安排的支出</t>
  </si>
  <si>
    <t>2136601</t>
  </si>
  <si>
    <t xml:space="preserve">      其他大中型水库库区基金支出</t>
  </si>
  <si>
    <t>22904</t>
  </si>
  <si>
    <t xml:space="preserve">    其他政府性基金及对应专项债务收入安排的支出</t>
  </si>
  <si>
    <t>2290401</t>
  </si>
  <si>
    <t xml:space="preserve">      其他政府性基金安排的支出</t>
  </si>
  <si>
    <t xml:space="preserve">      其他地方自行试点项目收益专项债券收入安排的支出  </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</si>
  <si>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</si>
  <si>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</si>
  <si>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</si>
  <si>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</si>
  <si>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</si>
  <si>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</si>
  <si>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</si>
  <si>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</si>
  <si>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</si>
  <si>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</si>
  <si>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 xml:space="preserve">      用于扶贫的彩票公益金支出</t>
  </si>
  <si>
    <t xml:space="preserve">      用于城乡医疗救助的彩票公益金支出</t>
  </si>
  <si>
    <t xml:space="preserve">  债务付息支出</t>
  </si>
  <si>
    <t>23204</t>
  </si>
  <si>
    <t xml:space="preserve">    地方政府专项债务付息支出</t>
  </si>
  <si>
    <t>2320411</t>
  </si>
  <si>
    <t xml:space="preserve">      国有土地使用权出让金债务付息支出</t>
  </si>
  <si>
    <t xml:space="preserve">      污水处理费债务付息支出</t>
  </si>
  <si>
    <t>2320431</t>
  </si>
  <si>
    <t xml:space="preserve">      土地储备专项债券付息支出</t>
  </si>
  <si>
    <t xml:space="preserve">      棚户区改造专项债券付息支出</t>
  </si>
  <si>
    <t xml:space="preserve">      其他地方自行试点项目收益专项债券付息支出</t>
  </si>
  <si>
    <t xml:space="preserve">  债务发行费用支出</t>
  </si>
  <si>
    <t>23304</t>
  </si>
  <si>
    <t xml:space="preserve">    地方政府专项债务发行费用支出</t>
  </si>
  <si>
    <t xml:space="preserve">      国有土地使用权出让金债务发行费用支出</t>
  </si>
  <si>
    <t xml:space="preserve">      污水处理费债务发行费用支出</t>
  </si>
  <si>
    <t xml:space="preserve">      其他地方自行试点项目收益专项债券发行费用支出</t>
  </si>
  <si>
    <t xml:space="preserve">  抗疫特别国债安排的支出</t>
  </si>
  <si>
    <t xml:space="preserve">    基础设施建设</t>
  </si>
  <si>
    <t xml:space="preserve">      生态环境治理</t>
  </si>
  <si>
    <t xml:space="preserve">      交通基础设施建设</t>
  </si>
  <si>
    <t xml:space="preserve">      市政设施建设</t>
  </si>
  <si>
    <t xml:space="preserve">    抗疫相关支出</t>
  </si>
  <si>
    <t xml:space="preserve">      援企稳岗补贴</t>
  </si>
  <si>
    <t xml:space="preserve">      困难群众基本生活补助</t>
  </si>
  <si>
    <t xml:space="preserve">      其他抗疫相关支出</t>
  </si>
  <si>
    <t>附表9</t>
  </si>
  <si>
    <t>2021年政府性基金转移性收支决算草案</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</si>
  <si>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</si>
  <si>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</si>
  <si>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</si>
  <si>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</si>
  <si>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</si>
  <si>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</si>
  <si>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</si>
  <si>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</si>
  <si>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</si>
  <si>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</si>
  <si>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</si>
  <si>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</si>
  <si>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</si>
  <si>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</si>
  <si>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</si>
  <si>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</si>
  <si>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</si>
  <si>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</si>
  <si>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</si>
  <si>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</si>
  <si>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</si>
  <si>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</si>
  <si>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</si>
  <si>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附表10</t>
  </si>
  <si>
    <t>永嘉县2021年社保基金收入决算草案</t>
  </si>
  <si>
    <t>项       目</t>
  </si>
  <si>
    <t>一、机关事业单位基本养老保险基金</t>
  </si>
  <si>
    <t>其中：基本养老保险费收入</t>
  </si>
  <si>
    <t>　  　上级补助收入</t>
  </si>
  <si>
    <t xml:space="preserve">      财政补贴收入</t>
  </si>
  <si>
    <t>　　　利息收入</t>
  </si>
  <si>
    <t>　　　转移收入</t>
  </si>
  <si>
    <t>二、失业保险基金</t>
  </si>
  <si>
    <t>其中：失业保险费收入</t>
  </si>
  <si>
    <t>　  　转移收入</t>
  </si>
  <si>
    <t>三、工伤保险基金</t>
  </si>
  <si>
    <t>其中：工伤保险费收入</t>
  </si>
  <si>
    <t>　　  其他收入</t>
  </si>
  <si>
    <t>四、城乡居民基本养老保险基金</t>
  </si>
  <si>
    <t xml:space="preserve"> 其中：个人缴费收入</t>
  </si>
  <si>
    <t>　　 　利息收入</t>
  </si>
  <si>
    <t>　 　　财政补贴收入</t>
  </si>
  <si>
    <t>　　　 其他收入</t>
  </si>
  <si>
    <t>五、公务员医疗补助</t>
  </si>
  <si>
    <t xml:space="preserve"> 其中：保费收入</t>
  </si>
  <si>
    <t>　 　　利息收入</t>
  </si>
  <si>
    <t>六、医疗保险救助</t>
  </si>
  <si>
    <t xml:space="preserve"> 其中：大病保险基金收入</t>
  </si>
  <si>
    <t>　　 　医疗救助基金收入</t>
  </si>
  <si>
    <t>七、被征地农民养老保险基金</t>
  </si>
  <si>
    <t>　 　　其他收入</t>
  </si>
  <si>
    <t>备注：1.预算调整数取数于永嘉县2021年社保基金收入调整草案；2.决算数取数于财政专户2021年12月31日余额表收入累加。</t>
  </si>
  <si>
    <t>附表11</t>
  </si>
  <si>
    <t>永嘉县2021年社保基金支出决算草案</t>
  </si>
  <si>
    <t>其中：基本养老金支出</t>
  </si>
  <si>
    <t>　　　丧葬补助金和抚恤金支出</t>
  </si>
  <si>
    <t>其中：失业保险金支出</t>
  </si>
  <si>
    <t>　　　基本医疗保险费支出</t>
  </si>
  <si>
    <t>　　　稳定岗位补贴支出</t>
  </si>
  <si>
    <t>　　　职业技能提升补贴支出</t>
  </si>
  <si>
    <t>　　　上解上级支出</t>
  </si>
  <si>
    <t xml:space="preserve">      其他支出</t>
  </si>
  <si>
    <t>其中：工伤保险待遇支出</t>
  </si>
  <si>
    <t>其中：基础养老金支出</t>
  </si>
  <si>
    <t>　　　丧葬补助金支出</t>
  </si>
  <si>
    <t>　　　个人账户养老金支出</t>
  </si>
  <si>
    <t xml:space="preserve"> 其中：大病保险基金支出</t>
  </si>
  <si>
    <t>　　　医疗救助支出</t>
  </si>
  <si>
    <t>备注：1.预算调整数取数于永嘉县2021年社保基金支出调整草案；2.决算数取数于财政专户2021年12月31日余额表支出累加。</t>
  </si>
  <si>
    <t>附表12</t>
  </si>
  <si>
    <t>永嘉县2021年国有资本经营收支决算草案</t>
  </si>
  <si>
    <t>收          入</t>
  </si>
  <si>
    <t>支          出</t>
  </si>
  <si>
    <t>一、利润收入</t>
  </si>
  <si>
    <t>解决历史遗留问题及改革成本支出</t>
  </si>
  <si>
    <t>金融企业利润收入</t>
  </si>
  <si>
    <t>厂办大集体改革支出</t>
  </si>
  <si>
    <t>烟草企业利润收入</t>
  </si>
  <si>
    <t>三供一业移交补助支出</t>
  </si>
  <si>
    <t>石油石化企业利润收入</t>
  </si>
  <si>
    <t>国有企业办职教幼教补助支出</t>
  </si>
  <si>
    <t>电力企业利润收入</t>
  </si>
  <si>
    <t>国有企业办公共服务机构移交补助支出</t>
  </si>
  <si>
    <t>电信企业利润收入</t>
  </si>
  <si>
    <t>国有企业退休人员社会化管理补助支出</t>
  </si>
  <si>
    <t>其他国有资本经营预算企业利润收入</t>
  </si>
  <si>
    <t>国有企业棚户区改造支出</t>
  </si>
  <si>
    <t>请根据科目书列……</t>
  </si>
  <si>
    <t>国有企业改革成本支出</t>
  </si>
  <si>
    <t>离休干部医药费补助支出</t>
  </si>
  <si>
    <t>二、股利、股息收入</t>
  </si>
  <si>
    <t>其他解决历史遗留问题及改革成本支出</t>
  </si>
  <si>
    <t>国有控股公司股利、股息收入</t>
  </si>
  <si>
    <t>国有企业资本金注入</t>
  </si>
  <si>
    <t>国有参股公司股利、股息收入</t>
  </si>
  <si>
    <t>国有经济结构调整支出</t>
  </si>
  <si>
    <t>金融企业股利、股息收入</t>
  </si>
  <si>
    <t>公益性设施投资支出</t>
  </si>
  <si>
    <t>其他国有资本经营预算企业股利、股息收入</t>
  </si>
  <si>
    <t>前瞻性战略性产业发展支出</t>
  </si>
  <si>
    <t>三、产权转让收入</t>
  </si>
  <si>
    <t>生态环境保护支出</t>
  </si>
  <si>
    <t>国有股权、股份转让收入</t>
  </si>
  <si>
    <t>支持科技进步支出</t>
  </si>
  <si>
    <t>国有独资企业产权转让收入</t>
  </si>
  <si>
    <t>保障国家经济安全支出</t>
  </si>
  <si>
    <t>金融企业产权转让收入</t>
  </si>
  <si>
    <t>对外投资合作支出</t>
  </si>
  <si>
    <t>其他国有资本经营预算企业产权转让收入</t>
  </si>
  <si>
    <t>其他国有企业资本金注入</t>
  </si>
  <si>
    <t>四、清算收入</t>
  </si>
  <si>
    <t>国有企业政策性补贴</t>
  </si>
  <si>
    <t>国有股权、股份清算收入</t>
  </si>
  <si>
    <t>金融国有资本经营预算支出</t>
  </si>
  <si>
    <t>国有独资企业清算收入</t>
  </si>
  <si>
    <t>资本性支出</t>
  </si>
  <si>
    <t>其他国有资本经营预算企业清算收入</t>
  </si>
  <si>
    <t>改革性支出</t>
  </si>
  <si>
    <t>五、其他国有资本经营预算收入</t>
  </si>
  <si>
    <t>其他金融国有资本经营预算支出</t>
  </si>
  <si>
    <t>其他国有资本经营预算支出</t>
  </si>
  <si>
    <t>国有资本经营预算调出资金</t>
  </si>
  <si>
    <t>上年结转</t>
  </si>
  <si>
    <t>结转下年</t>
  </si>
  <si>
    <t xml:space="preserve"> 合        计</t>
  </si>
  <si>
    <t>附表13</t>
  </si>
  <si>
    <t>2021年政府一般债务限额和余额决算草案</t>
  </si>
  <si>
    <t>单位名称</t>
  </si>
  <si>
    <t>债务名称</t>
  </si>
  <si>
    <t>债务类型</t>
  </si>
  <si>
    <t>期初数</t>
  </si>
  <si>
    <t>当期新增</t>
  </si>
  <si>
    <t>当期置换</t>
  </si>
  <si>
    <t>当期偿还本金</t>
  </si>
  <si>
    <t>期末数</t>
  </si>
  <si>
    <t>限额</t>
  </si>
  <si>
    <t>永嘉县财政局</t>
  </si>
  <si>
    <t>2013年浙江省政府债券(二期)</t>
  </si>
  <si>
    <t>一般债务</t>
  </si>
  <si>
    <t>2014年浙江省政府债券(三期)</t>
  </si>
  <si>
    <t>浙财预执[2015]48号在建项目债券（瓯北高级中学）</t>
  </si>
  <si>
    <t>浙财预执[2015]48号在建项目债券(粮食储备库工程）</t>
  </si>
  <si>
    <t>浙财预执[2015]48号在建项目债券(环城北路周转房安置项目）</t>
  </si>
  <si>
    <t>浙财预执[2015]48号在建项目债券(电大扩建二期）</t>
  </si>
  <si>
    <t>浙财预执[2015]48号在建项目债券（体育两馆）</t>
  </si>
  <si>
    <t>浙财预执[2015]48号在建项目债券(阳光大道西向延伸段工程）</t>
  </si>
  <si>
    <t>浙财预执[2015]48号在建项目债券(公安三所）</t>
  </si>
  <si>
    <t>浙财预执[2015]48号在建项目债券（F地块4#组团周转房安置）</t>
  </si>
  <si>
    <t>浙财预执[2015]48号在建项目债券（桥头菇溪河道）</t>
  </si>
  <si>
    <t>浙财预执[2015]48号在建项目债券（屿门-黄屿农房改造集聚工程）</t>
  </si>
  <si>
    <t>浙财预执[2015]48号在建项目债券(人民医院急诊综合楼）</t>
  </si>
  <si>
    <t>浙财预执[2015]48号在建项目债券（三江12#地块农房集聚工程）</t>
  </si>
  <si>
    <t>浙财预执[2015]48号在建项目债券（福佑至沙头段改建工程）</t>
  </si>
  <si>
    <t>浙财预执[2015]48号在建项目债券（水利通用于五水共治）</t>
  </si>
  <si>
    <t>浙财预执[2015]48号在建项目债券（中医医院医疗综合楼）</t>
  </si>
  <si>
    <t>2015年浙江省政府一般债券（四期）</t>
  </si>
  <si>
    <t>2015年浙江省政府一般债券（六期）</t>
  </si>
  <si>
    <t>2015年浙江省政府一般债券（八期）</t>
  </si>
  <si>
    <t>2015年浙江省政府一般债券（十二期）</t>
  </si>
  <si>
    <t>2015年浙江省政府定向发行一般债券（三期）</t>
  </si>
  <si>
    <t>2015年浙江省政府定向发行一般债券（四期）</t>
  </si>
  <si>
    <t>2015年浙江省政府定向发行一般债券（七期）</t>
  </si>
  <si>
    <t>2015年浙江省政府定向发行一般债券（八期）</t>
  </si>
  <si>
    <t>2016年浙江省政府一般债券（四期）</t>
  </si>
  <si>
    <t>2016年浙江省政府一般债券（八期）</t>
  </si>
  <si>
    <t>2016年浙江省政府一般债券（十二期）</t>
  </si>
  <si>
    <t>2016年浙江省政府一般债券（十五期）</t>
  </si>
  <si>
    <t>2016年浙江省政府定向发行置换一般债券（三期）</t>
  </si>
  <si>
    <t>2016年浙江省政府定向发行置换一般债券（四期）</t>
  </si>
  <si>
    <t>2017年浙江省政府一般债券（一期）</t>
  </si>
  <si>
    <t>2017年浙江省政府一般债券（六期）</t>
  </si>
  <si>
    <t>2017年浙江省政府一般债券（八期）</t>
  </si>
  <si>
    <t>2017年浙江省政府一般债券（十期）</t>
  </si>
  <si>
    <t>2017年浙江省政府定向发行置换一般债券（三期）</t>
  </si>
  <si>
    <t>2018年浙江省政府一般债券（二期）</t>
  </si>
  <si>
    <t>2018年浙江省政府一般债券（四期）</t>
  </si>
  <si>
    <t>2018年浙江省政府一般债券（六期）</t>
  </si>
  <si>
    <t>2019年浙江省政府一般债券（二期）</t>
  </si>
  <si>
    <t>2019年浙江省政府一般债券（五期）</t>
  </si>
  <si>
    <t>2019年浙江省政府一般债券（六期）</t>
  </si>
  <si>
    <t>2020年浙江省政府一般债券（四期）</t>
  </si>
  <si>
    <t>2020年浙江省地方政府再融资一般债券（六期）</t>
  </si>
  <si>
    <t>2021年浙江省政府一般债券（四期）</t>
  </si>
  <si>
    <t>2021年浙江省政府一般债券（一期）</t>
  </si>
  <si>
    <t>2021年浙江省地方政府再融资一般债券（六期）</t>
  </si>
  <si>
    <t>附表14</t>
  </si>
  <si>
    <t>永嘉县2021年政府专项债务限额和余额决算草案</t>
  </si>
  <si>
    <t>2015年浙江省政府定向发行专项债券（三期）</t>
  </si>
  <si>
    <t>专项债务</t>
  </si>
  <si>
    <t>2015年浙江省政府专项债券（四期）</t>
  </si>
  <si>
    <t>2015年浙江省政府定向发行专项债券（七期）</t>
  </si>
  <si>
    <t>2016年浙江省政府定向发行置换专项债券（四期）</t>
  </si>
  <si>
    <t>2016年浙江省政府专项债券（四期）</t>
  </si>
  <si>
    <t>2017年浙江省政府专项债券（十三期）</t>
  </si>
  <si>
    <t>2017年浙江省政府专项债券（一期）</t>
  </si>
  <si>
    <t>2018年浙江省（温州市、金华市）土地储备专项债券（一期）--2018年浙江省政府专项债券（七期）</t>
  </si>
  <si>
    <t>2018年浙江省政府专项债券（五期）</t>
  </si>
  <si>
    <t>2019年浙江省棚改专项债券（二期）--2019年浙江省政府专项债券（三期）</t>
  </si>
  <si>
    <t>2019年浙江省土地储备专项债券（三期）--2019年浙江省政府专项债券（七期）</t>
  </si>
  <si>
    <t>2019年浙江省棚改专项债券（三期）--2019年浙江省政府专项债券（十期）</t>
  </si>
  <si>
    <t>2020年浙江省其他项目收益专项债券（三期）--2020年浙江省政府专项债券（四期）</t>
  </si>
  <si>
    <t>2020年浙江省污水处理专项债券（四期）--2020年浙江省政府专项债券（十五期）</t>
  </si>
  <si>
    <t>2020年浙江省其他项目收益专项债券（九期）--2020年浙江省政府专项债券（十七期）</t>
  </si>
  <si>
    <t>2020年浙江省其他项目收益专项债券（十期）--2020年浙江省政府专项债券（十八期）</t>
  </si>
  <si>
    <t>2020年浙江省其他项目收益专项债券（十一期）--2020年浙江省政府专项债券（十九期）</t>
  </si>
  <si>
    <t>2020年浙江省其他项目收益专项债券（十二期）--2020年浙江省政府专项债券（二十期）</t>
  </si>
  <si>
    <t>2021年浙江省政府专项债券（三期）</t>
  </si>
  <si>
    <t>2021年浙江省政府专项债券（二十四期）</t>
  </si>
  <si>
    <t>2021年浙江省地方政府再融资专项债券（七期）</t>
  </si>
  <si>
    <t>2021年浙江省政府专项债券（四十八期）</t>
  </si>
  <si>
    <t>2021年浙江省政府专项债券（四期）</t>
  </si>
  <si>
    <t>2021年浙江省政府专项债券（二十五期）</t>
  </si>
  <si>
    <t>2021年浙江省政府专项债券（四十九期）</t>
  </si>
  <si>
    <t>2021年浙江省政府专项债券（五期）</t>
  </si>
  <si>
    <t>2021年浙江省政府专项债券（三十三期）</t>
  </si>
  <si>
    <t>2021年浙江省政府专项债券（五十期）</t>
  </si>
  <si>
    <t>表14-1</t>
  </si>
  <si>
    <t>永嘉县2021年地方政府债务限额及余额决算情况表</t>
  </si>
  <si>
    <t>单位：亿元</t>
  </si>
  <si>
    <t>地   区</t>
  </si>
  <si>
    <t>2021年债务限额</t>
  </si>
  <si>
    <t>2021年债务余额（决算数）</t>
  </si>
  <si>
    <t>公  式</t>
  </si>
  <si>
    <t>A=B+C</t>
  </si>
  <si>
    <t>B</t>
  </si>
  <si>
    <t>C</t>
  </si>
  <si>
    <t>D=E+F</t>
  </si>
  <si>
    <t>E</t>
  </si>
  <si>
    <t>F</t>
  </si>
  <si>
    <t>VALID#</t>
  </si>
  <si>
    <t>330324</t>
  </si>
  <si>
    <t xml:space="preserve">    永嘉县</t>
  </si>
  <si>
    <t>注：1.本表反映上一年度本地区、本级及分地区地方政府债务限额及余额决算数。</t>
  </si>
  <si>
    <t>2.本表由县级以上地方各级财政部门在同级人民代表大会常务委员会批准决算后二十日内公开。</t>
  </si>
  <si>
    <t>表14-2</t>
  </si>
  <si>
    <t>2021年地方政府债券使用情况表</t>
  </si>
  <si>
    <t>项目名称</t>
  </si>
  <si>
    <t>项目编号</t>
  </si>
  <si>
    <t>项目领域</t>
  </si>
  <si>
    <t>项目实施单位</t>
  </si>
  <si>
    <t>债券性质</t>
  </si>
  <si>
    <t>债券规模</t>
  </si>
  <si>
    <t>发行时间（年/月）</t>
  </si>
  <si>
    <t>桥头镇菇溪河道综合治理六期（溪滨东路、溪滨西路）河道治理工程</t>
  </si>
  <si>
    <t>P18330324-0005</t>
  </si>
  <si>
    <t>一般债券</t>
  </si>
  <si>
    <t>永嘉县西岙至东岸隧道工程</t>
  </si>
  <si>
    <t>P19330324-0041</t>
  </si>
  <si>
    <t>公路</t>
  </si>
  <si>
    <t>永嘉县建设投资集团有限公司</t>
  </si>
  <si>
    <t>温州市乌牛溪（永乐河）治理工程</t>
  </si>
  <si>
    <t>P18330324-0004</t>
  </si>
  <si>
    <t>图书馆、档案馆工程</t>
  </si>
  <si>
    <t>XMWH33032400031</t>
  </si>
  <si>
    <t>民生服务</t>
  </si>
  <si>
    <t>永嘉三江商务区楠瓯大道道路建设工程</t>
  </si>
  <si>
    <t>P20330324-0055</t>
  </si>
  <si>
    <t>P18330324-0014</t>
  </si>
  <si>
    <t>永嘉县桥下镇工业园区基础设施配套工程</t>
  </si>
  <si>
    <t>P20330324-0051</t>
  </si>
  <si>
    <t>产城融合项目</t>
  </si>
  <si>
    <t>永嘉县桥下镇人民政府</t>
  </si>
  <si>
    <t>其他自平衡专项债券</t>
  </si>
  <si>
    <t>A141168EE7F6019EE0530A280670548B</t>
  </si>
  <si>
    <t>0407</t>
  </si>
  <si>
    <t>318</t>
  </si>
  <si>
    <t>318001</t>
  </si>
  <si>
    <t>020299</t>
  </si>
  <si>
    <t>永嘉县下塘幼儿园新建工程</t>
  </si>
  <si>
    <t>P19330324-0015</t>
  </si>
  <si>
    <t>学龄前教育</t>
  </si>
  <si>
    <t>永嘉上塘中心城区管委会</t>
  </si>
  <si>
    <t>A064629677D700D4E0530A28066FE321</t>
  </si>
  <si>
    <t>0905</t>
  </si>
  <si>
    <t>永嘉县全域旅游一期建设项目</t>
  </si>
  <si>
    <t>P20330324-0039</t>
  </si>
  <si>
    <t>文化旅游</t>
  </si>
  <si>
    <t>永嘉旅游投资集团有限公司</t>
  </si>
  <si>
    <t>A08AE0B52FC2024EE0530A28066F1A95</t>
  </si>
  <si>
    <t>1101</t>
  </si>
  <si>
    <t>永嘉县第二人民医院迁建工程</t>
  </si>
  <si>
    <t>P19330324-0009</t>
  </si>
  <si>
    <t>永嘉县岩头镇人民政府</t>
  </si>
  <si>
    <t>9240B8D1B08C030AE0530A28066F98DA</t>
  </si>
  <si>
    <t>1201</t>
  </si>
  <si>
    <t>永嘉县桥下镇中心卫生院迁建工程</t>
  </si>
  <si>
    <t>P20330324-0059</t>
  </si>
  <si>
    <t>A159E38531D10378E0530A28066F5DAA</t>
  </si>
  <si>
    <t>1204</t>
  </si>
  <si>
    <t>永嘉县桥头镇中心幼儿园工程</t>
  </si>
  <si>
    <t>P20330324-0049</t>
  </si>
  <si>
    <t>永嘉县桥头镇人民政府</t>
  </si>
  <si>
    <t>A14117F722550544E0530A2806704E34</t>
  </si>
  <si>
    <t>永嘉县七个卫生院建设项目</t>
  </si>
  <si>
    <t>永嘉县国有资产投资集团有限公司</t>
  </si>
  <si>
    <t>A14114E77F36022EE0530A280670CD0F</t>
  </si>
  <si>
    <t>永嘉县碧莲自来水厂及配套管网工程</t>
  </si>
  <si>
    <t>P19330324-0014</t>
  </si>
  <si>
    <t>供水</t>
  </si>
  <si>
    <t>永嘉县水务集团有限公司</t>
  </si>
  <si>
    <t>A06463DB44E904FEE0530A280670C0FB</t>
  </si>
  <si>
    <t>040401</t>
  </si>
  <si>
    <t>永嘉县乌牛岭下工业园区及基础设施配套项目</t>
  </si>
  <si>
    <t>P20330324-0038</t>
  </si>
  <si>
    <t>永嘉县人民政府乌牛街道办事处</t>
  </si>
  <si>
    <t>A08AD3F76D55012EE0530A28066F7B8D</t>
  </si>
  <si>
    <t>永嘉县乡村振兴建设项目</t>
  </si>
  <si>
    <t>P20330324-0047</t>
  </si>
  <si>
    <t>其他农村建设</t>
  </si>
  <si>
    <t>永嘉县乡村振兴发展有限公司</t>
  </si>
  <si>
    <t>A13165448D35000EE0530A28066FC91B</t>
  </si>
  <si>
    <t>150199</t>
  </si>
  <si>
    <t>永嘉县残疾人托养中心</t>
  </si>
  <si>
    <t>P20330324-0041</t>
  </si>
  <si>
    <t>残疾人事业服务机构</t>
  </si>
  <si>
    <t>A08B4C69131203F0E0530A28066FA1B5</t>
  </si>
  <si>
    <t>1303</t>
  </si>
  <si>
    <t>永嘉县农村饮用水安全提升工程</t>
  </si>
  <si>
    <t>P20330324-0061</t>
  </si>
  <si>
    <t>饮水工程</t>
  </si>
  <si>
    <t>永嘉县水利局</t>
  </si>
  <si>
    <t>A14115F1983C06EAE0530A2806702358</t>
  </si>
  <si>
    <t>150306</t>
  </si>
  <si>
    <t>永嘉客运中心建设项目</t>
  </si>
  <si>
    <t>P18330324-0041</t>
  </si>
  <si>
    <t>停车场建设</t>
  </si>
  <si>
    <t>永嘉县公共交通运输集团有限公司</t>
  </si>
  <si>
    <t>A064AEE1947705F6E0530A2806700C2A</t>
  </si>
  <si>
    <t>0406</t>
  </si>
  <si>
    <t>永嘉县生活垃圾填埋场</t>
  </si>
  <si>
    <t>P20330324-0063</t>
  </si>
  <si>
    <t>垃圾处理（城镇）</t>
  </si>
  <si>
    <t>永嘉县嘉园物业管理有限公司</t>
  </si>
  <si>
    <t>A2086BCAFAC502B8E0530A28066F1B38</t>
  </si>
  <si>
    <t>040407</t>
  </si>
  <si>
    <t>永嘉县小子溪水库备用水源联网工程</t>
  </si>
  <si>
    <t>P19330324-0016</t>
  </si>
  <si>
    <t>A06792F5D9980294E0530A28066F7B27</t>
  </si>
  <si>
    <t>杭温高铁楠溪江站站前综合交通枢纽工程</t>
  </si>
  <si>
    <t>P20330324-0056</t>
  </si>
  <si>
    <t>火车站</t>
  </si>
  <si>
    <t>永嘉县铁路投资集团有限公司</t>
  </si>
  <si>
    <t>A1411C78F80800AEE0530A280670320D</t>
  </si>
  <si>
    <t>0102</t>
  </si>
  <si>
    <t>永嘉县工业园区基础配套设施建设项目</t>
  </si>
  <si>
    <t>P20330324-0025</t>
  </si>
  <si>
    <t>永嘉县工业园区建设管理中心</t>
  </si>
  <si>
    <t>9B35FEF55E7101FCE0530A28066F6450</t>
  </si>
  <si>
    <t>滨江工业园基础设施建设工程</t>
  </si>
  <si>
    <t>P20330324-0068</t>
  </si>
  <si>
    <t>市政与产业园区基础设施建设</t>
  </si>
  <si>
    <t>永嘉县人民政府东城街道办事处</t>
  </si>
  <si>
    <t>永嘉县碧莲、沙头中心幼儿园建设工程</t>
  </si>
  <si>
    <t>P20330324-0071</t>
  </si>
  <si>
    <t>永嘉县教育局</t>
  </si>
  <si>
    <t>永嘉县高端配套数字产业园项目</t>
  </si>
  <si>
    <t>P20330324-0075</t>
  </si>
  <si>
    <t>永嘉县桥下镇新农村建设投资有限公司</t>
  </si>
  <si>
    <t>永嘉县教玩具特色小镇配套基础设施项目</t>
  </si>
  <si>
    <t>P20330324-0076</t>
  </si>
  <si>
    <t xml:space="preserve">永嘉县巽宅镇山区共同富裕样板区建设项目
</t>
  </si>
  <si>
    <t>P20330324-0081</t>
  </si>
  <si>
    <t>永嘉县巽宅镇新农村建设投资有限公司</t>
  </si>
  <si>
    <t>永嘉县物联智造小镇配套基础设施项目</t>
  </si>
  <si>
    <t>P20330324-0080</t>
  </si>
  <si>
    <t>永嘉县乌牛城镇建设投资有限公司</t>
  </si>
  <si>
    <t>三江商务区总部经济园园区周边配套设施工程</t>
  </si>
  <si>
    <t>P20330324-0006</t>
  </si>
  <si>
    <t>永嘉县三江新城开发投资有限公司</t>
  </si>
  <si>
    <t xml:space="preserve">永嘉县楠溪江高山云雾梯田项目基础设施提升工程
</t>
  </si>
  <si>
    <t>P20330324-0072</t>
  </si>
  <si>
    <t>永嘉县茗岙乡新农村建设投资有限公司</t>
  </si>
  <si>
    <t>永嘉县桥头镇工业园区配套设施建设项目</t>
  </si>
  <si>
    <t>P20330324-0078</t>
  </si>
  <si>
    <t>永嘉县桥头镇投资开发有限公司</t>
  </si>
  <si>
    <t>永嘉泵阀产业基地配套设施提升工程</t>
  </si>
  <si>
    <t>P20330324-0079</t>
  </si>
  <si>
    <t>永嘉县瓯北城市投资集团有限公司</t>
  </si>
  <si>
    <t>注：本表反映上一年度新增地方政府债券资金使用情况，由县级以上地方各级财政部门在同级人民代表大会常务委员会批准决算后二十日内公开。</t>
  </si>
  <si>
    <t>表14-3</t>
  </si>
  <si>
    <t>2021年地方政府债务发行及还本付息情况表</t>
  </si>
  <si>
    <t>本地区</t>
  </si>
  <si>
    <t>本级</t>
  </si>
  <si>
    <t>一、2020年末地方政府债务余额</t>
  </si>
  <si>
    <t xml:space="preserve">  其中：一般债务</t>
  </si>
  <si>
    <t xml:space="preserve">     专项债务</t>
  </si>
  <si>
    <t>二、2020年地方政府债务限额</t>
  </si>
  <si>
    <t>三、2021年地方政府债务发行决算数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</si>
  <si>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</si>
  <si>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</si>
  <si>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</si>
  <si>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</si>
  <si>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</si>
  <si>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</si>
  <si>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</si>
  <si>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四、2021年地方政府债务还本决算数</t>
  </si>
  <si>
    <t xml:space="preserve">     一般债务</t>
  </si>
  <si>
    <t>五、2021年地方政府债务付息决算数</t>
  </si>
  <si>
    <t>六、2021年末地方政府债务余额决算数</t>
  </si>
  <si>
    <t>七、2021年地方政府债务限额</t>
  </si>
  <si>
    <t>注：本表由县级以上地方各级财政部门在同级人民代表大会常务委员会批准决算后二十日内公开，反映上一年度本地区、本级地方政府债务限额及余额决算数。</t>
  </si>
  <si>
    <t>附表15</t>
  </si>
  <si>
    <t>永嘉县2021年一般公共预算三公经费决算草案</t>
  </si>
  <si>
    <t>金额单位：万元</t>
  </si>
  <si>
    <t>预算数</t>
  </si>
  <si>
    <t>栏  次</t>
  </si>
  <si>
    <t>1</t>
  </si>
  <si>
    <t>2</t>
  </si>
  <si>
    <t>3</t>
  </si>
  <si>
    <t>一、“三公”经费支出</t>
  </si>
  <si>
    <t>—</t>
  </si>
  <si>
    <t>二、上年“三公”经费支出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</si>
  <si>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</si>
  <si>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</si>
  <si>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</si>
  <si>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</si>
  <si>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</si>
  <si>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</si>
  <si>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</si>
  <si>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</si>
  <si>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</si>
  <si>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</si>
  <si>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三、国有资产占用情况</t>
  </si>
  <si>
    <t xml:space="preserve">  1．因公出国（境）团组数（个）</t>
  </si>
  <si>
    <t>（一）车辆数合计（辆）</t>
  </si>
  <si>
    <t xml:space="preserve">  2．因公出国（境）人次数（人）</t>
  </si>
  <si>
    <t xml:space="preserve">  1.副部（省）级及以上领导用车</t>
  </si>
  <si>
    <t xml:space="preserve">  3．公务用车购置数（辆）</t>
  </si>
  <si>
    <t xml:space="preserve">  2.主要领导干部用车</t>
  </si>
  <si>
    <t xml:space="preserve">  4．公务用车保有量（辆）</t>
  </si>
  <si>
    <t xml:space="preserve">  3.机要通信用车</t>
  </si>
  <si>
    <t xml:space="preserve">  5．国内公务接待批次（个）</t>
  </si>
  <si>
    <t xml:space="preserve">  4.应急保障用车</t>
  </si>
  <si>
    <t xml:space="preserve">     其中：外事接待批次（个）</t>
  </si>
  <si>
    <t xml:space="preserve">  5.执法执勤用车</t>
  </si>
  <si>
    <t xml:space="preserve">  6．国内公务接待人次（人）</t>
  </si>
  <si>
    <t xml:space="preserve">  6.特种专业技术用车</t>
  </si>
  <si>
    <t xml:space="preserve">     其中：外事接待人次（人）</t>
  </si>
  <si>
    <t xml:space="preserve">  7.离退休干部用车</t>
  </si>
  <si>
    <t xml:space="preserve">  7．国（境）外公务接待批次（个）</t>
  </si>
  <si>
    <t xml:space="preserve">  8.其他用车</t>
  </si>
  <si>
    <t xml:space="preserve">  8．国（境）外公务接待人次（人）</t>
  </si>
  <si>
    <t>（二）单价50万元以上通用设备（台，套）</t>
  </si>
  <si>
    <t>（三）单价100万元以上专用设备（台，套）</t>
  </si>
  <si>
    <t>注：  “三公”经费填列单位使用一般公共预算财政拨款安排的支出，全年“三公”经费支出总额比上年下降17%。</t>
  </si>
  <si>
    <t>其中： 1.因公出国（境）费支出0.93万元，比上年下降93%，主要原因是疫情影响，严控出国经费审批。</t>
  </si>
  <si>
    <t xml:space="preserve">      2.公务用车购置及运行维护费2024万元，比上年下降21%，主要原因部分车辆更新后，维护费用减少。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</si>
</sst>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_ * #,##0_ ;_ * \-#,##0_ ;_ * &quot;-&quot;??_ ;_ @_ "/>
    <numFmt numFmtId="179" formatCode="#,##0.00####"/>
    <numFmt numFmtId="180" formatCode="yyyy/mm"/>
    <numFmt numFmtId="181" formatCode="#,##0.00_ "/>
    <numFmt numFmtId="182" formatCode="0.00_ "/>
    <numFmt numFmtId="183" formatCode="#,##0_ "/>
    <numFmt numFmtId="184" formatCode="#,##0.0_);[Red]\(#,##0.0\)"/>
    <numFmt numFmtId="185" formatCode="#,##0.0_ "/>
    <numFmt numFmtId="186" formatCode="0.0_ "/>
    <numFmt numFmtId="187" formatCode="0.0"/>
    <numFmt numFmtId="188" formatCode="0.0_);[Red]\(0.0\)"/>
    <numFmt numFmtId="189" formatCode="_ * #,##0.0_ ;_ * \-#,##0.0_ ;_ * &quot;-&quot;??_ ;_ @_ "/>
  </numFmts>
  <fonts count="62">
    <font>
      <sz val="12"/>
      <name val="宋体"/>
      <family val="0"/>
    </font>
    <font>
      <b/>
      <sz val="18"/>
      <color indexed="8"/>
      <name val="宋体"/>
      <family val="0"/>
    </font>
    <font>
      <sz val="9"/>
      <color indexed="8"/>
      <name val="宋体"/>
      <family val="0"/>
    </font>
    <font>
      <sz val="11"/>
      <color indexed="8"/>
      <name val="宋体"/>
      <family val="0"/>
    </font>
    <font>
      <sz val="11"/>
      <color indexed="8"/>
      <name val="黑体"/>
      <family val="3"/>
    </font>
    <font>
      <sz val="11"/>
      <name val="宋体"/>
      <family val="0"/>
    </font>
    <font>
      <sz val="12"/>
      <name val="SimSun"/>
      <family val="0"/>
    </font>
    <font>
      <b/>
      <sz val="18"/>
      <name val="SimSun"/>
      <family val="0"/>
    </font>
    <font>
      <sz val="9"/>
      <name val="SimSun"/>
      <family val="0"/>
    </font>
    <font>
      <b/>
      <sz val="12"/>
      <name val="SimSun"/>
      <family val="0"/>
    </font>
    <font>
      <b/>
      <sz val="11"/>
      <name val="SimSun"/>
      <family val="0"/>
    </font>
    <font>
      <sz val="10"/>
      <name val="Arial"/>
      <family val="2"/>
    </font>
    <font>
      <sz val="11"/>
      <name val="SimSun"/>
      <family val="0"/>
    </font>
    <font>
      <sz val="10"/>
      <name val="宋体"/>
      <family val="0"/>
    </font>
    <font>
      <b/>
      <sz val="16"/>
      <name val="SimSun"/>
      <family val="0"/>
    </font>
    <font>
      <sz val="12"/>
      <color indexed="8"/>
      <name val="宋体"/>
      <family val="0"/>
    </font>
    <font>
      <sz val="10"/>
      <name val="SimSun"/>
      <family val="0"/>
    </font>
    <font>
      <b/>
      <sz val="18"/>
      <name val="宋体"/>
      <family val="0"/>
    </font>
    <font>
      <sz val="10"/>
      <color indexed="8"/>
      <name val="宋体"/>
      <family val="0"/>
    </font>
    <font>
      <sz val="12"/>
      <color indexed="8"/>
      <name val="黑体"/>
      <family val="3"/>
    </font>
    <font>
      <sz val="9"/>
      <name val="宋体"/>
      <family val="0"/>
    </font>
    <font>
      <sz val="12"/>
      <name val="黑体"/>
      <family val="3"/>
    </font>
    <font>
      <sz val="10"/>
      <name val="黑体"/>
      <family val="3"/>
    </font>
    <font>
      <sz val="12"/>
      <name val="仿宋_GB2312"/>
      <family val="0"/>
    </font>
    <font>
      <sz val="12"/>
      <color indexed="8"/>
      <name val="仿宋_GB2312"/>
      <family val="0"/>
    </font>
    <font>
      <sz val="11"/>
      <name val="黑体"/>
      <family val="3"/>
    </font>
    <font>
      <sz val="11"/>
      <name val="仿宋_GB2312"/>
      <family val="0"/>
    </font>
    <font>
      <b/>
      <sz val="10"/>
      <name val="Arial"/>
      <family val="2"/>
    </font>
    <font>
      <b/>
      <sz val="10"/>
      <name val="宋体"/>
      <family val="0"/>
    </font>
    <font>
      <b/>
      <sz val="10"/>
      <color indexed="8"/>
      <name val="宋体"/>
      <family val="0"/>
    </font>
    <font>
      <b/>
      <sz val="12"/>
      <name val="Arial"/>
      <family val="2"/>
    </font>
    <font>
      <b/>
      <sz val="22"/>
      <name val="宋体"/>
      <family val="0"/>
    </font>
    <font>
      <b/>
      <sz val="12"/>
      <name val="宋体"/>
      <family val="0"/>
    </font>
    <font>
      <sz val="11"/>
      <name val="Arial"/>
      <family val="2"/>
    </font>
    <font>
      <b/>
      <sz val="11"/>
      <color indexed="8"/>
      <name val="宋体"/>
      <family val="0"/>
    </font>
    <font>
      <sz val="12"/>
      <name val="仿宋"/>
      <family val="3"/>
    </font>
    <font>
      <sz val="10"/>
      <name val="仿宋_GB2312"/>
      <family val="0"/>
    </font>
    <font>
      <b/>
      <sz val="14"/>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2"/>
      <name val="楷体_GB2312"/>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8"/>
      <name val="Calibri"/>
      <family val="0"/>
    </font>
    <font>
      <sz val="11"/>
      <color theme="1"/>
      <name val="Calibri"/>
      <family val="0"/>
    </font>
    <font>
      <sz val="10"/>
      <name val="Calibri"/>
      <family val="0"/>
    </font>
    <font>
      <sz val="12"/>
      <color theme="1"/>
      <name val="宋体"/>
      <family val="0"/>
    </font>
    <font>
      <b/>
      <sz val="10"/>
      <color theme="1"/>
      <name val="宋体"/>
      <family val="0"/>
    </font>
    <font>
      <sz val="10"/>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right/>
      <top style="medium">
        <color rgb="FF000000"/>
      </top>
      <bottom/>
    </border>
    <border>
      <left/>
      <right style="thin">
        <color rgb="FF000000"/>
      </right>
      <top style="medium">
        <color rgb="FF000000"/>
      </top>
      <bottom style="medium">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top style="thin"/>
      <bottom style="thin"/>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56" fillId="0" borderId="0">
      <alignment vertical="center"/>
      <protection/>
    </xf>
    <xf numFmtId="0" fontId="0" fillId="6" borderId="2" applyNumberFormat="0" applyFont="0" applyAlignment="0" applyProtection="0"/>
    <xf numFmtId="0" fontId="46" fillId="7" borderId="0" applyNumberFormat="0" applyBorder="0" applyAlignment="0" applyProtection="0"/>
    <xf numFmtId="0" fontId="39" fillId="0" borderId="0" applyNumberForma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48" fillId="0" borderId="3" applyNumberFormat="0" applyFill="0" applyAlignment="0" applyProtection="0"/>
    <xf numFmtId="0" fontId="56" fillId="0" borderId="0">
      <alignment vertical="center"/>
      <protection/>
    </xf>
    <xf numFmtId="0" fontId="44" fillId="0" borderId="4" applyNumberFormat="0" applyFill="0" applyAlignment="0" applyProtection="0"/>
    <xf numFmtId="0" fontId="46" fillId="8" borderId="0" applyNumberFormat="0" applyBorder="0" applyAlignment="0" applyProtection="0"/>
    <xf numFmtId="0" fontId="39" fillId="0" borderId="5" applyNumberFormat="0" applyFill="0" applyAlignment="0" applyProtection="0"/>
    <xf numFmtId="0" fontId="46" fillId="9" borderId="0" applyNumberFormat="0" applyBorder="0" applyAlignment="0" applyProtection="0"/>
    <xf numFmtId="0" fontId="47" fillId="10" borderId="6" applyNumberFormat="0" applyAlignment="0" applyProtection="0"/>
    <xf numFmtId="0" fontId="53" fillId="10" borderId="1" applyNumberFormat="0" applyAlignment="0" applyProtection="0"/>
    <xf numFmtId="0" fontId="43" fillId="11" borderId="7" applyNumberFormat="0" applyAlignment="0" applyProtection="0"/>
    <xf numFmtId="0" fontId="3" fillId="3" borderId="0" applyNumberFormat="0" applyBorder="0" applyAlignment="0" applyProtection="0"/>
    <xf numFmtId="0" fontId="46" fillId="12" borderId="0" applyNumberFormat="0" applyBorder="0" applyAlignment="0" applyProtection="0"/>
    <xf numFmtId="0" fontId="54" fillId="0" borderId="8" applyNumberFormat="0" applyFill="0" applyAlignment="0" applyProtection="0"/>
    <xf numFmtId="0" fontId="34" fillId="0" borderId="9" applyNumberFormat="0" applyFill="0" applyAlignment="0" applyProtection="0"/>
    <xf numFmtId="0" fontId="55" fillId="2" borderId="0" applyNumberFormat="0" applyBorder="0" applyAlignment="0" applyProtection="0"/>
    <xf numFmtId="0" fontId="51" fillId="13" borderId="0" applyNumberFormat="0" applyBorder="0" applyAlignment="0" applyProtection="0"/>
    <xf numFmtId="0" fontId="42" fillId="0" borderId="0">
      <alignment vertical="center"/>
      <protection/>
    </xf>
    <xf numFmtId="0" fontId="3" fillId="14" borderId="0" applyNumberFormat="0" applyBorder="0" applyAlignment="0" applyProtection="0"/>
    <xf numFmtId="0" fontId="46"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46" fillId="18" borderId="0" applyNumberFormat="0" applyBorder="0" applyAlignment="0" applyProtection="0"/>
    <xf numFmtId="0" fontId="0" fillId="0" borderId="0">
      <alignment/>
      <protection/>
    </xf>
    <xf numFmtId="0" fontId="46"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20" borderId="0" applyNumberFormat="0" applyBorder="0" applyAlignment="0" applyProtection="0"/>
    <xf numFmtId="0" fontId="0" fillId="0" borderId="0">
      <alignment vertical="center"/>
      <protection/>
    </xf>
    <xf numFmtId="0" fontId="3"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3" fillId="22" borderId="0" applyNumberFormat="0" applyBorder="0" applyAlignment="0" applyProtection="0"/>
    <xf numFmtId="0" fontId="46" fillId="23" borderId="0" applyNumberFormat="0" applyBorder="0" applyAlignment="0" applyProtection="0"/>
    <xf numFmtId="0" fontId="11" fillId="0" borderId="0">
      <alignment vertical="center"/>
      <protection/>
    </xf>
    <xf numFmtId="0" fontId="0" fillId="0" borderId="0">
      <alignment/>
      <protection/>
    </xf>
    <xf numFmtId="0" fontId="11" fillId="0" borderId="0">
      <alignment/>
      <protection/>
    </xf>
    <xf numFmtId="0" fontId="11" fillId="0" borderId="0">
      <alignment/>
      <protection/>
    </xf>
    <xf numFmtId="0" fontId="57" fillId="0" borderId="0">
      <alignment/>
      <protection/>
    </xf>
    <xf numFmtId="0" fontId="5" fillId="0" borderId="0">
      <alignment/>
      <protection/>
    </xf>
    <xf numFmtId="0" fontId="11" fillId="0" borderId="0">
      <alignment/>
      <protection/>
    </xf>
    <xf numFmtId="0" fontId="56" fillId="0" borderId="0">
      <alignment vertical="center"/>
      <protection/>
    </xf>
    <xf numFmtId="0" fontId="56" fillId="0" borderId="0">
      <alignment vertical="center"/>
      <protection/>
    </xf>
    <xf numFmtId="0" fontId="11" fillId="0" borderId="0">
      <alignment/>
      <protection/>
    </xf>
  </cellStyleXfs>
  <cellXfs count="310">
    <xf numFmtId="0" fontId="0" fillId="0" borderId="0" xfId="0" applyAlignment="1">
      <alignment/>
    </xf>
    <xf numFmtId="0" fontId="0" fillId="0" borderId="0" xfId="0" applyAlignment="1">
      <alignment horizont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ill="1" applyAlignment="1">
      <alignment/>
    </xf>
    <xf numFmtId="0" fontId="3" fillId="0" borderId="0" xfId="0" applyFont="1" applyFill="1" applyAlignment="1">
      <alignment horizontal="right" vertical="center" wrapText="1"/>
    </xf>
    <xf numFmtId="0" fontId="4" fillId="24" borderId="10" xfId="0" applyFont="1" applyFill="1" applyBorder="1" applyAlignment="1">
      <alignment horizontal="center" vertical="center" wrapText="1" shrinkToFit="1"/>
    </xf>
    <xf numFmtId="0" fontId="3" fillId="24" borderId="10" xfId="0" applyFont="1" applyFill="1" applyBorder="1" applyAlignment="1">
      <alignment horizontal="left" vertical="center" wrapText="1" shrinkToFit="1"/>
    </xf>
    <xf numFmtId="0" fontId="3" fillId="25" borderId="10" xfId="0" applyFont="1" applyFill="1" applyBorder="1" applyAlignment="1">
      <alignment horizontal="center" vertical="center" wrapText="1" shrinkToFit="1"/>
    </xf>
    <xf numFmtId="0" fontId="5" fillId="0" borderId="10" xfId="0" applyFont="1" applyBorder="1" applyAlignment="1">
      <alignment/>
    </xf>
    <xf numFmtId="176" fontId="5" fillId="0" borderId="10" xfId="0" applyNumberFormat="1" applyFont="1" applyBorder="1" applyAlignment="1">
      <alignment horizontal="center"/>
    </xf>
    <xf numFmtId="176" fontId="3" fillId="25" borderId="10" xfId="0" applyNumberFormat="1" applyFont="1" applyFill="1" applyBorder="1" applyAlignment="1">
      <alignment horizontal="right" vertical="center" wrapText="1" shrinkToFit="1"/>
    </xf>
    <xf numFmtId="177" fontId="3" fillId="0" borderId="10" xfId="0" applyNumberFormat="1" applyFont="1" applyFill="1" applyBorder="1" applyAlignment="1">
      <alignment horizontal="right" vertical="center" wrapText="1" shrinkToFit="1"/>
    </xf>
    <xf numFmtId="176" fontId="5" fillId="0" borderId="10" xfId="0" applyNumberFormat="1" applyFont="1" applyBorder="1" applyAlignment="1">
      <alignment/>
    </xf>
    <xf numFmtId="177" fontId="3" fillId="25" borderId="10" xfId="0" applyNumberFormat="1" applyFont="1" applyFill="1" applyBorder="1" applyAlignment="1">
      <alignment horizontal="right" vertical="center" wrapText="1" shrinkToFit="1"/>
    </xf>
    <xf numFmtId="176" fontId="3" fillId="25" borderId="10" xfId="0" applyNumberFormat="1" applyFont="1" applyFill="1" applyBorder="1" applyAlignment="1">
      <alignment horizontal="center" vertical="center" wrapText="1" shrinkToFit="1"/>
    </xf>
    <xf numFmtId="178" fontId="5" fillId="0" borderId="10" xfId="22" applyNumberFormat="1" applyFont="1" applyBorder="1" applyAlignment="1">
      <alignment/>
    </xf>
    <xf numFmtId="0" fontId="5" fillId="0" borderId="10" xfId="0" applyFont="1" applyBorder="1" applyAlignment="1">
      <alignment/>
    </xf>
    <xf numFmtId="178" fontId="3" fillId="25" borderId="10" xfId="22" applyNumberFormat="1" applyFont="1" applyFill="1" applyBorder="1" applyAlignment="1">
      <alignment horizontal="right" vertical="center" wrapText="1" shrinkToFit="1"/>
    </xf>
    <xf numFmtId="0" fontId="3" fillId="26" borderId="0" xfId="0" applyFont="1" applyFill="1" applyAlignment="1">
      <alignment horizontal="left" vertical="center" wrapText="1" shrinkToFit="1"/>
    </xf>
    <xf numFmtId="0" fontId="0" fillId="0" borderId="0" xfId="0" applyAlignment="1">
      <alignment horizontal="center"/>
    </xf>
    <xf numFmtId="0" fontId="56"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4" fontId="6" fillId="0" borderId="13"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6" fillId="0" borderId="14" xfId="0" applyFont="1" applyFill="1" applyBorder="1" applyAlignment="1">
      <alignment horizontal="left" vertical="center" wrapText="1"/>
    </xf>
    <xf numFmtId="4" fontId="6" fillId="0" borderId="15" xfId="0" applyNumberFormat="1" applyFont="1" applyFill="1" applyBorder="1" applyAlignment="1">
      <alignment horizontal="right" vertical="center" wrapText="1"/>
    </xf>
    <xf numFmtId="0" fontId="6" fillId="0" borderId="16" xfId="0" applyFont="1" applyFill="1" applyBorder="1" applyAlignment="1">
      <alignment horizontal="left" vertical="center" wrapText="1"/>
    </xf>
    <xf numFmtId="4" fontId="6" fillId="0" borderId="16" xfId="0" applyNumberFormat="1" applyFont="1" applyFill="1" applyBorder="1" applyAlignment="1">
      <alignment horizontal="righ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vertical="center" wrapText="1"/>
    </xf>
    <xf numFmtId="0" fontId="56" fillId="0" borderId="0" xfId="0" applyFont="1" applyFill="1" applyBorder="1" applyAlignment="1">
      <alignment vertical="center" wrapText="1"/>
    </xf>
    <xf numFmtId="0" fontId="7" fillId="0" borderId="0" xfId="0" applyFont="1" applyFill="1" applyAlignment="1">
      <alignment horizontal="center" vertical="center" wrapText="1"/>
    </xf>
    <xf numFmtId="0" fontId="10" fillId="0" borderId="19" xfId="0" applyFont="1" applyFill="1" applyBorder="1" applyAlignment="1">
      <alignment vertical="center" wrapText="1"/>
    </xf>
    <xf numFmtId="0" fontId="10" fillId="0" borderId="12" xfId="0" applyFont="1" applyFill="1" applyBorder="1" applyAlignment="1">
      <alignment vertical="center" wrapText="1"/>
    </xf>
    <xf numFmtId="0" fontId="10" fillId="0" borderId="11" xfId="0" applyFont="1" applyFill="1" applyBorder="1" applyAlignment="1">
      <alignment vertical="center" wrapText="1"/>
    </xf>
    <xf numFmtId="0" fontId="11" fillId="0" borderId="20" xfId="71" applyBorder="1" applyAlignment="1">
      <alignment horizontal="left" vertical="center" wrapText="1"/>
      <protection/>
    </xf>
    <xf numFmtId="0" fontId="12" fillId="0" borderId="21" xfId="0" applyFont="1" applyFill="1" applyBorder="1" applyAlignment="1">
      <alignment vertical="center" wrapText="1"/>
    </xf>
    <xf numFmtId="43" fontId="12" fillId="0" borderId="21" xfId="22" applyFont="1" applyBorder="1" applyAlignment="1">
      <alignment vertical="center" wrapText="1"/>
    </xf>
    <xf numFmtId="179" fontId="11" fillId="0" borderId="20" xfId="77" applyNumberFormat="1" applyBorder="1" applyAlignment="1">
      <alignment horizontal="right" vertical="center"/>
      <protection/>
    </xf>
    <xf numFmtId="180" fontId="12" fillId="0" borderId="22" xfId="0" applyNumberFormat="1" applyFont="1" applyFill="1" applyBorder="1" applyAlignment="1">
      <alignment horizontal="left" vertical="center" wrapText="1"/>
    </xf>
    <xf numFmtId="0" fontId="11" fillId="0" borderId="20" xfId="71" applyBorder="1" applyAlignment="1">
      <alignment horizontal="left" vertical="center"/>
      <protection/>
    </xf>
    <xf numFmtId="0" fontId="11" fillId="0" borderId="20" xfId="74" applyBorder="1" applyAlignment="1">
      <alignment horizontal="left" vertical="center"/>
      <protection/>
    </xf>
    <xf numFmtId="179" fontId="11" fillId="0" borderId="0" xfId="77" applyNumberFormat="1" applyBorder="1" applyAlignment="1">
      <alignment horizontal="right" vertical="center"/>
      <protection/>
    </xf>
    <xf numFmtId="0" fontId="11" fillId="0" borderId="20" xfId="74" applyBorder="1" applyAlignment="1">
      <alignment horizontal="left" vertical="center" wrapText="1"/>
      <protection/>
    </xf>
    <xf numFmtId="0" fontId="12" fillId="0" borderId="23" xfId="0" applyFont="1" applyFill="1" applyBorder="1" applyAlignment="1">
      <alignment vertical="center" wrapText="1"/>
    </xf>
    <xf numFmtId="4" fontId="12" fillId="0" borderId="21" xfId="0" applyNumberFormat="1" applyFont="1" applyFill="1" applyBorder="1" applyAlignment="1">
      <alignment vertical="center" wrapText="1"/>
    </xf>
    <xf numFmtId="0" fontId="12" fillId="0" borderId="0" xfId="0" applyFont="1" applyFill="1" applyBorder="1" applyAlignment="1">
      <alignment vertical="center" wrapText="1"/>
    </xf>
    <xf numFmtId="0" fontId="58" fillId="0" borderId="21" xfId="76" applyFont="1" applyFill="1" applyBorder="1" applyAlignment="1">
      <alignment horizontal="center" vertical="center" wrapText="1"/>
      <protection/>
    </xf>
    <xf numFmtId="0" fontId="58" fillId="0" borderId="21" xfId="27" applyFont="1" applyFill="1" applyBorder="1" applyAlignment="1">
      <alignment horizontal="center" vertical="center" wrapText="1"/>
      <protection/>
    </xf>
    <xf numFmtId="0" fontId="58" fillId="0" borderId="10" xfId="75" applyFont="1" applyFill="1" applyBorder="1" applyAlignment="1">
      <alignment horizontal="center" vertical="center" wrapText="1"/>
      <protection/>
    </xf>
    <xf numFmtId="0" fontId="58" fillId="0" borderId="24" xfId="73" applyFont="1" applyFill="1" applyBorder="1" applyAlignment="1" applyProtection="1">
      <alignment horizontal="center" vertical="center" wrapText="1"/>
      <protection/>
    </xf>
    <xf numFmtId="4" fontId="13" fillId="0" borderId="25" xfId="35" applyNumberFormat="1" applyFont="1" applyFill="1" applyBorder="1" applyAlignment="1">
      <alignment horizontal="center" vertical="center" wrapText="1"/>
      <protection/>
    </xf>
    <xf numFmtId="0" fontId="58" fillId="0" borderId="10" xfId="35" applyFont="1" applyFill="1" applyBorder="1" applyAlignment="1">
      <alignment horizontal="center" vertical="center" wrapText="1"/>
      <protection/>
    </xf>
    <xf numFmtId="4" fontId="13" fillId="0" borderId="10" xfId="35" applyNumberFormat="1" applyFont="1" applyFill="1" applyBorder="1" applyAlignment="1">
      <alignment horizontal="center" vertical="center" wrapText="1"/>
      <protection/>
    </xf>
    <xf numFmtId="0" fontId="14"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6" fillId="0" borderId="34" xfId="0" applyFont="1" applyFill="1" applyBorder="1" applyAlignment="1">
      <alignment vertical="center" wrapText="1"/>
    </xf>
    <xf numFmtId="4" fontId="6" fillId="0" borderId="16" xfId="0" applyNumberFormat="1" applyFont="1" applyFill="1" applyBorder="1" applyAlignment="1">
      <alignment vertical="center" wrapText="1"/>
    </xf>
    <xf numFmtId="181" fontId="0" fillId="0" borderId="10" xfId="0" applyNumberFormat="1" applyFont="1" applyFill="1" applyBorder="1" applyAlignment="1">
      <alignment horizontal="right" vertical="center"/>
    </xf>
    <xf numFmtId="43" fontId="15" fillId="0" borderId="10" xfId="22" applyNumberFormat="1" applyFont="1" applyFill="1" applyBorder="1" applyAlignment="1" applyProtection="1">
      <alignment horizontal="right" vertical="center"/>
      <protection/>
    </xf>
    <xf numFmtId="0" fontId="16" fillId="0" borderId="18" xfId="0" applyFont="1" applyFill="1" applyBorder="1" applyAlignment="1">
      <alignment vertical="center" wrapText="1"/>
    </xf>
    <xf numFmtId="0" fontId="1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4" fontId="6" fillId="0" borderId="0" xfId="0" applyNumberFormat="1"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NumberFormat="1" applyFill="1" applyAlignment="1">
      <alignment vertical="center"/>
    </xf>
    <xf numFmtId="0" fontId="0" fillId="0" borderId="0" xfId="0" applyFill="1" applyAlignment="1">
      <alignment horizontal="left" vertical="center"/>
    </xf>
    <xf numFmtId="0" fontId="17" fillId="0" borderId="0" xfId="0" applyFont="1" applyFill="1" applyBorder="1" applyAlignment="1">
      <alignment horizontal="center" vertical="center" wrapText="1"/>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19"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left" vertical="center" wrapText="1"/>
      <protection/>
    </xf>
    <xf numFmtId="178" fontId="15" fillId="0" borderId="10" xfId="22" applyNumberFormat="1" applyFont="1" applyFill="1" applyBorder="1" applyAlignment="1" applyProtection="1">
      <alignment horizontal="right" vertical="center"/>
      <protection/>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178" fontId="0" fillId="0" borderId="10" xfId="22" applyNumberFormat="1" applyFont="1" applyFill="1" applyBorder="1" applyAlignment="1">
      <alignment horizontal="right" vertical="center"/>
    </xf>
    <xf numFmtId="182" fontId="59"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xf>
    <xf numFmtId="0" fontId="17" fillId="0" borderId="0" xfId="0" applyFont="1" applyFill="1" applyAlignment="1">
      <alignment horizontal="center" vertical="center"/>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left" vertical="center" wrapText="1"/>
      <protection/>
    </xf>
    <xf numFmtId="183" fontId="13" fillId="0" borderId="10" xfId="0" applyNumberFormat="1" applyFont="1" applyFill="1" applyBorder="1" applyAlignment="1">
      <alignment horizontal="right" vertical="center"/>
    </xf>
    <xf numFmtId="0"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3" fillId="0" borderId="0" xfId="0" applyFont="1" applyFill="1" applyAlignment="1">
      <alignment vertical="center"/>
    </xf>
    <xf numFmtId="0" fontId="0" fillId="0" borderId="0" xfId="0" applyAlignment="1">
      <alignment vertical="center"/>
    </xf>
    <xf numFmtId="0" fontId="20" fillId="0" borderId="0" xfId="0" applyFont="1" applyAlignment="1">
      <alignment vertical="center"/>
    </xf>
    <xf numFmtId="0" fontId="0" fillId="0" borderId="0" xfId="0" applyAlignment="1">
      <alignment horizontal="right" vertical="center"/>
    </xf>
    <xf numFmtId="0" fontId="1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0" fillId="0" borderId="0" xfId="0" applyFont="1" applyAlignment="1">
      <alignment horizontal="left"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37" xfId="0" applyFont="1" applyBorder="1" applyAlignment="1">
      <alignment horizontal="center" vertical="center" wrapText="1"/>
    </xf>
    <xf numFmtId="0" fontId="22" fillId="0" borderId="37" xfId="0" applyFont="1" applyBorder="1" applyAlignment="1">
      <alignment vertical="center" wrapText="1"/>
    </xf>
    <xf numFmtId="0" fontId="22" fillId="0" borderId="10" xfId="0" applyFont="1" applyBorder="1" applyAlignment="1">
      <alignment horizontal="center" vertical="center" wrapText="1"/>
    </xf>
    <xf numFmtId="0" fontId="20" fillId="0" borderId="10" xfId="0" applyFont="1" applyFill="1" applyBorder="1" applyAlignment="1">
      <alignment horizontal="center" vertical="center"/>
    </xf>
    <xf numFmtId="176" fontId="20" fillId="0" borderId="10" xfId="0" applyNumberFormat="1" applyFont="1" applyFill="1" applyBorder="1" applyAlignment="1">
      <alignment horizontal="right" vertical="center"/>
    </xf>
    <xf numFmtId="176" fontId="20" fillId="0" borderId="10" xfId="0" applyNumberFormat="1" applyFont="1" applyBorder="1" applyAlignment="1">
      <alignment horizontal="right" vertical="center"/>
    </xf>
    <xf numFmtId="0" fontId="20" fillId="0" borderId="10" xfId="0" applyFont="1" applyFill="1" applyBorder="1" applyAlignment="1">
      <alignment horizontal="left" vertical="center"/>
    </xf>
    <xf numFmtId="183" fontId="20" fillId="0" borderId="10" xfId="0" applyNumberFormat="1" applyFont="1" applyBorder="1" applyAlignment="1">
      <alignment horizontal="right" vertical="center"/>
    </xf>
    <xf numFmtId="0" fontId="20" fillId="0" borderId="10" xfId="0" applyFont="1" applyFill="1" applyBorder="1" applyAlignment="1">
      <alignment horizontal="right" vertical="center"/>
    </xf>
    <xf numFmtId="0" fontId="20" fillId="0" borderId="10" xfId="0" applyFont="1" applyFill="1" applyBorder="1" applyAlignment="1">
      <alignment vertical="center"/>
    </xf>
    <xf numFmtId="178" fontId="20" fillId="0" borderId="10" xfId="22" applyNumberFormat="1" applyFont="1" applyBorder="1" applyAlignment="1">
      <alignment horizontal="right" vertical="center"/>
    </xf>
    <xf numFmtId="178" fontId="20" fillId="0" borderId="10" xfId="22" applyNumberFormat="1" applyFont="1" applyFill="1" applyBorder="1" applyAlignment="1">
      <alignment horizontal="right" vertical="center"/>
    </xf>
    <xf numFmtId="183" fontId="20" fillId="0" borderId="10" xfId="0" applyNumberFormat="1" applyFont="1" applyBorder="1" applyAlignment="1">
      <alignment vertical="center"/>
    </xf>
    <xf numFmtId="178" fontId="20" fillId="0" borderId="10" xfId="22" applyNumberFormat="1" applyFont="1" applyFill="1" applyBorder="1" applyAlignment="1">
      <alignment vertical="center"/>
    </xf>
    <xf numFmtId="0" fontId="20" fillId="0" borderId="10" xfId="0" applyFont="1" applyBorder="1" applyAlignment="1">
      <alignment vertical="center"/>
    </xf>
    <xf numFmtId="178" fontId="20" fillId="0" borderId="10" xfId="22" applyNumberFormat="1" applyFont="1" applyBorder="1" applyAlignment="1">
      <alignment vertical="center"/>
    </xf>
    <xf numFmtId="178" fontId="20" fillId="0" borderId="10" xfId="22" applyNumberFormat="1" applyFont="1" applyFill="1" applyBorder="1" applyAlignment="1">
      <alignment horizontal="left" vertical="center"/>
    </xf>
    <xf numFmtId="178" fontId="20" fillId="0" borderId="10" xfId="22" applyNumberFormat="1" applyFont="1" applyFill="1" applyBorder="1" applyAlignment="1">
      <alignment horizontal="center" vertical="center"/>
    </xf>
    <xf numFmtId="0" fontId="20" fillId="0" borderId="0" xfId="0" applyFont="1" applyAlignment="1">
      <alignment horizontal="right" vertical="center"/>
    </xf>
    <xf numFmtId="0" fontId="5" fillId="0" borderId="0" xfId="0" applyFont="1" applyFill="1" applyAlignment="1">
      <alignment vertical="center"/>
    </xf>
    <xf numFmtId="0" fontId="15"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5" fillId="0" borderId="38" xfId="0" applyFont="1" applyFill="1" applyBorder="1" applyAlignment="1">
      <alignment horizontal="right" vertical="center"/>
    </xf>
    <xf numFmtId="0" fontId="21"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5" fillId="0" borderId="10" xfId="0" applyNumberFormat="1" applyFont="1" applyFill="1" applyBorder="1" applyAlignment="1" applyProtection="1">
      <alignment horizontal="center" vertical="center" wrapText="1"/>
      <protection/>
    </xf>
    <xf numFmtId="0" fontId="15" fillId="0" borderId="10" xfId="0" applyFont="1" applyFill="1" applyBorder="1" applyAlignment="1">
      <alignment vertical="center"/>
    </xf>
    <xf numFmtId="183" fontId="15" fillId="0" borderId="10" xfId="0" applyNumberFormat="1" applyFont="1" applyFill="1" applyBorder="1" applyAlignment="1">
      <alignment horizontal="right" vertical="center" wrapText="1"/>
    </xf>
    <xf numFmtId="176" fontId="15" fillId="0" borderId="10" xfId="0" applyNumberFormat="1" applyFont="1" applyFill="1" applyBorder="1" applyAlignment="1">
      <alignment horizontal="right" vertical="center"/>
    </xf>
    <xf numFmtId="184" fontId="15" fillId="0" borderId="10" xfId="0" applyNumberFormat="1" applyFont="1" applyFill="1" applyBorder="1" applyAlignment="1">
      <alignment horizontal="right" vertical="center"/>
    </xf>
    <xf numFmtId="185" fontId="15" fillId="0" borderId="10" xfId="0" applyNumberFormat="1" applyFont="1" applyFill="1" applyBorder="1" applyAlignment="1">
      <alignment horizontal="right" vertical="center"/>
    </xf>
    <xf numFmtId="0" fontId="5" fillId="0" borderId="10" xfId="0" applyFont="1" applyFill="1" applyBorder="1" applyAlignment="1">
      <alignment vertical="center"/>
    </xf>
    <xf numFmtId="0" fontId="0" fillId="0" borderId="10" xfId="0" applyFill="1" applyBorder="1" applyAlignment="1">
      <alignment vertical="center"/>
    </xf>
    <xf numFmtId="0" fontId="15" fillId="0" borderId="10" xfId="0" applyFont="1" applyFill="1" applyBorder="1" applyAlignment="1">
      <alignment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0" fillId="0" borderId="0" xfId="0" applyFill="1" applyAlignment="1">
      <alignment vertical="center"/>
    </xf>
    <xf numFmtId="0" fontId="5" fillId="0" borderId="0" xfId="0" applyFont="1" applyFill="1" applyAlignment="1">
      <alignment vertical="center"/>
    </xf>
    <xf numFmtId="0" fontId="17" fillId="0" borderId="0" xfId="0" applyFont="1" applyFill="1" applyAlignment="1">
      <alignment horizontal="center" vertical="center"/>
    </xf>
    <xf numFmtId="0" fontId="23" fillId="0" borderId="0" xfId="0" applyFont="1" applyFill="1" applyAlignment="1">
      <alignment vertical="center"/>
    </xf>
    <xf numFmtId="0" fontId="26" fillId="0" borderId="0" xfId="0" applyFont="1" applyFill="1" applyAlignment="1">
      <alignment vertical="center"/>
    </xf>
    <xf numFmtId="0" fontId="5" fillId="0" borderId="0" xfId="0" applyFont="1" applyFill="1" applyAlignment="1">
      <alignment horizontal="right" vertical="center"/>
    </xf>
    <xf numFmtId="0" fontId="21" fillId="0" borderId="10" xfId="0" applyFont="1" applyFill="1" applyBorder="1" applyAlignment="1">
      <alignment horizontal="center" vertical="center" wrapText="1"/>
    </xf>
    <xf numFmtId="0" fontId="0" fillId="0" borderId="10" xfId="0" applyFont="1" applyFill="1" applyBorder="1" applyAlignment="1">
      <alignment vertical="center"/>
    </xf>
    <xf numFmtId="176" fontId="15" fillId="0" borderId="10" xfId="0" applyNumberFormat="1" applyFont="1" applyFill="1" applyBorder="1" applyAlignment="1">
      <alignment horizontal="right" vertical="center" wrapText="1"/>
    </xf>
    <xf numFmtId="176"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right" vertical="center"/>
    </xf>
    <xf numFmtId="185" fontId="0"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176" fontId="23" fillId="0" borderId="0" xfId="0" applyNumberFormat="1" applyFont="1" applyFill="1" applyAlignment="1">
      <alignment horizontal="right" vertical="center"/>
    </xf>
    <xf numFmtId="0" fontId="0" fillId="0" borderId="0" xfId="0" applyFill="1" applyAlignment="1">
      <alignment vertical="center" wrapText="1"/>
    </xf>
    <xf numFmtId="0" fontId="1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22"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vertical="center"/>
      <protection/>
    </xf>
    <xf numFmtId="183" fontId="13" fillId="0" borderId="10" xfId="0" applyNumberFormat="1" applyFont="1" applyFill="1" applyBorder="1" applyAlignment="1" applyProtection="1">
      <alignment horizontal="right" vertical="center"/>
      <protection/>
    </xf>
    <xf numFmtId="0" fontId="13" fillId="0" borderId="10" xfId="0" applyNumberFormat="1" applyFont="1" applyFill="1" applyBorder="1" applyAlignment="1" applyProtection="1">
      <alignment horizontal="center" vertical="center"/>
      <protection/>
    </xf>
    <xf numFmtId="0" fontId="27" fillId="0" borderId="0" xfId="0" applyFont="1" applyFill="1" applyAlignment="1">
      <alignment vertical="center"/>
    </xf>
    <xf numFmtId="0" fontId="11" fillId="0" borderId="0" xfId="0" applyFont="1" applyFill="1" applyAlignment="1">
      <alignment vertical="center"/>
    </xf>
    <xf numFmtId="0" fontId="11" fillId="0" borderId="0" xfId="0" applyNumberFormat="1" applyFont="1" applyFill="1" applyAlignment="1">
      <alignment vertical="center"/>
    </xf>
    <xf numFmtId="0" fontId="11" fillId="0" borderId="0" xfId="0" applyFont="1" applyFill="1" applyAlignment="1">
      <alignment horizontal="center" vertical="center"/>
    </xf>
    <xf numFmtId="0" fontId="0" fillId="0" borderId="0" xfId="0" applyFont="1" applyFill="1" applyAlignment="1">
      <alignment vertical="center"/>
    </xf>
    <xf numFmtId="0" fontId="17" fillId="0" borderId="0" xfId="69" applyFont="1" applyFill="1" applyAlignment="1">
      <alignment horizontal="center" vertical="top"/>
      <protection/>
    </xf>
    <xf numFmtId="0" fontId="13" fillId="0" borderId="0" xfId="0" applyFont="1" applyFill="1" applyAlignment="1">
      <alignment horizontal="right" vertical="center"/>
    </xf>
    <xf numFmtId="0" fontId="25"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left" vertical="center"/>
      <protection/>
    </xf>
    <xf numFmtId="0" fontId="28" fillId="0" borderId="10" xfId="0" applyNumberFormat="1" applyFont="1" applyFill="1" applyBorder="1" applyAlignment="1" applyProtection="1">
      <alignment horizontal="left" vertical="center"/>
      <protection/>
    </xf>
    <xf numFmtId="183" fontId="28" fillId="0" borderId="10" xfId="0" applyNumberFormat="1" applyFont="1" applyFill="1" applyBorder="1" applyAlignment="1" applyProtection="1">
      <alignment horizontal="right" vertical="center"/>
      <protection/>
    </xf>
    <xf numFmtId="186" fontId="60" fillId="0" borderId="10" xfId="0" applyNumberFormat="1" applyFont="1" applyFill="1" applyBorder="1" applyAlignment="1">
      <alignment vertical="center"/>
    </xf>
    <xf numFmtId="183" fontId="11" fillId="0" borderId="0" xfId="0" applyNumberFormat="1" applyFont="1" applyFill="1" applyAlignment="1">
      <alignment horizontal="center" vertical="center"/>
    </xf>
    <xf numFmtId="0" fontId="60" fillId="0" borderId="10" xfId="0" applyFont="1" applyFill="1" applyBorder="1" applyAlignment="1">
      <alignment horizontal="left" vertical="center"/>
    </xf>
    <xf numFmtId="183" fontId="60" fillId="0" borderId="10" xfId="0" applyNumberFormat="1" applyFont="1" applyFill="1" applyBorder="1" applyAlignment="1">
      <alignment horizontal="right" vertical="center"/>
    </xf>
    <xf numFmtId="0" fontId="27" fillId="0" borderId="0" xfId="0" applyFont="1" applyFill="1" applyAlignment="1">
      <alignment horizontal="center" vertical="center"/>
    </xf>
    <xf numFmtId="0" fontId="61" fillId="0" borderId="10" xfId="0" applyFont="1" applyFill="1" applyBorder="1" applyAlignment="1">
      <alignment horizontal="left" vertical="center"/>
    </xf>
    <xf numFmtId="183" fontId="61" fillId="0" borderId="10" xfId="0" applyNumberFormat="1" applyFont="1" applyFill="1" applyBorder="1" applyAlignment="1">
      <alignment horizontal="right" vertical="center"/>
    </xf>
    <xf numFmtId="186" fontId="61" fillId="0" borderId="10" xfId="0" applyNumberFormat="1" applyFont="1" applyFill="1" applyBorder="1" applyAlignment="1">
      <alignment vertical="center"/>
    </xf>
    <xf numFmtId="0" fontId="60" fillId="0" borderId="10" xfId="0" applyFont="1" applyFill="1" applyBorder="1" applyAlignment="1">
      <alignment vertical="center"/>
    </xf>
    <xf numFmtId="183" fontId="60" fillId="0" borderId="10" xfId="0" applyNumberFormat="1" applyFont="1" applyFill="1" applyBorder="1" applyAlignment="1">
      <alignment vertical="center"/>
    </xf>
    <xf numFmtId="0" fontId="30"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NumberFormat="1" applyFont="1" applyFill="1" applyAlignment="1">
      <alignment horizontal="right" vertical="center"/>
    </xf>
    <xf numFmtId="0" fontId="17" fillId="0" borderId="0" xfId="69" applyFont="1" applyFill="1" applyAlignment="1">
      <alignment horizontal="center" vertical="center"/>
      <protection/>
    </xf>
    <xf numFmtId="0" fontId="0" fillId="0" borderId="0" xfId="0" applyFont="1" applyFill="1" applyAlignment="1">
      <alignment horizontal="right" vertical="center"/>
    </xf>
    <xf numFmtId="0" fontId="21" fillId="0" borderId="10" xfId="0"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10" xfId="0" applyNumberFormat="1" applyFont="1" applyFill="1" applyBorder="1" applyAlignment="1" applyProtection="1">
      <alignment horizontal="center" vertical="center"/>
      <protection/>
    </xf>
    <xf numFmtId="0" fontId="0" fillId="0" borderId="39" xfId="0" applyNumberFormat="1" applyFont="1" applyFill="1" applyBorder="1" applyAlignment="1" applyProtection="1">
      <alignment vertical="center"/>
      <protection/>
    </xf>
    <xf numFmtId="183" fontId="0" fillId="0" borderId="39" xfId="0" applyNumberFormat="1" applyFont="1" applyFill="1" applyBorder="1" applyAlignment="1" applyProtection="1">
      <alignment horizontal="right" vertical="center"/>
      <protection/>
    </xf>
    <xf numFmtId="185" fontId="0" fillId="0" borderId="39" xfId="0" applyNumberFormat="1" applyFont="1" applyFill="1" applyBorder="1" applyAlignment="1" applyProtection="1">
      <alignment horizontal="right" vertical="center"/>
      <protection/>
    </xf>
    <xf numFmtId="185" fontId="0" fillId="0" borderId="10" xfId="0" applyNumberFormat="1" applyFont="1" applyFill="1" applyBorder="1" applyAlignment="1" applyProtection="1">
      <alignment horizontal="right" vertical="center"/>
      <protection/>
    </xf>
    <xf numFmtId="0" fontId="0" fillId="0" borderId="39" xfId="0" applyNumberFormat="1" applyFont="1" applyFill="1" applyBorder="1" applyAlignment="1" applyProtection="1">
      <alignment vertical="center"/>
      <protection/>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183" fontId="0" fillId="0" borderId="10" xfId="0" applyNumberFormat="1" applyFont="1" applyFill="1" applyBorder="1" applyAlignment="1">
      <alignment horizontal="right" vertical="center"/>
    </xf>
    <xf numFmtId="0" fontId="0" fillId="0" borderId="10" xfId="0" applyNumberFormat="1" applyFont="1" applyFill="1" applyBorder="1" applyAlignment="1" applyProtection="1">
      <alignment vertical="center"/>
      <protection/>
    </xf>
    <xf numFmtId="183" fontId="0" fillId="0" borderId="10" xfId="0" applyNumberFormat="1" applyFont="1" applyFill="1" applyBorder="1" applyAlignment="1" applyProtection="1">
      <alignment horizontal="right" vertical="center"/>
      <protection/>
    </xf>
    <xf numFmtId="0" fontId="0" fillId="0" borderId="39" xfId="0" applyNumberFormat="1" applyFont="1" applyFill="1" applyBorder="1" applyAlignment="1" applyProtection="1">
      <alignment horizontal="center" vertical="center"/>
      <protection/>
    </xf>
    <xf numFmtId="176" fontId="21" fillId="0" borderId="10" xfId="0" applyNumberFormat="1" applyFont="1" applyFill="1" applyBorder="1" applyAlignment="1">
      <alignment horizontal="center" vertical="center"/>
    </xf>
    <xf numFmtId="187" fontId="0" fillId="0" borderId="10" xfId="0" applyNumberFormat="1" applyFont="1" applyFill="1" applyBorder="1" applyAlignment="1">
      <alignment horizontal="left" vertical="center" wrapText="1"/>
    </xf>
    <xf numFmtId="178"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89" fontId="0" fillId="0" borderId="10" xfId="22" applyNumberFormat="1" applyFont="1" applyFill="1" applyBorder="1" applyAlignment="1">
      <alignment vertical="center"/>
    </xf>
    <xf numFmtId="187" fontId="15"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186" fontId="0" fillId="0" borderId="10" xfId="22" applyNumberFormat="1" applyFont="1" applyFill="1" applyBorder="1" applyAlignment="1">
      <alignment vertical="center"/>
    </xf>
    <xf numFmtId="176" fontId="23" fillId="0" borderId="0" xfId="0" applyNumberFormat="1" applyFont="1" applyFill="1" applyAlignment="1">
      <alignment horizontal="right" vertical="center"/>
    </xf>
    <xf numFmtId="0" fontId="0" fillId="0" borderId="0" xfId="0" applyFill="1" applyAlignment="1">
      <alignment/>
    </xf>
    <xf numFmtId="0" fontId="31"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8" fillId="0" borderId="10" xfId="0" applyNumberFormat="1" applyFont="1" applyFill="1" applyBorder="1" applyAlignment="1" applyProtection="1">
      <alignment vertical="center"/>
      <protection/>
    </xf>
    <xf numFmtId="3" fontId="28" fillId="0" borderId="10" xfId="0" applyNumberFormat="1" applyFont="1" applyFill="1" applyBorder="1" applyAlignment="1" applyProtection="1">
      <alignment horizontal="right" vertical="center"/>
      <protection/>
    </xf>
    <xf numFmtId="3" fontId="13" fillId="0" borderId="10"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0" xfId="0" applyFill="1" applyAlignment="1">
      <alignment wrapText="1"/>
    </xf>
    <xf numFmtId="0" fontId="32" fillId="0" borderId="0" xfId="0" applyFont="1" applyFill="1" applyAlignment="1">
      <alignment/>
    </xf>
    <xf numFmtId="0" fontId="13" fillId="0" borderId="0" xfId="0" applyFont="1" applyFill="1" applyAlignment="1">
      <alignment vertical="center"/>
    </xf>
    <xf numFmtId="0" fontId="13" fillId="0" borderId="0" xfId="0" applyFont="1" applyFill="1" applyAlignment="1">
      <alignment horizontal="right" vertical="center"/>
    </xf>
    <xf numFmtId="0" fontId="22" fillId="0" borderId="10" xfId="0" applyNumberFormat="1" applyFont="1" applyFill="1" applyBorder="1" applyAlignment="1" applyProtection="1">
      <alignment horizontal="center" vertical="center" wrapText="1"/>
      <protection/>
    </xf>
    <xf numFmtId="0" fontId="22" fillId="0" borderId="39" xfId="0" applyNumberFormat="1" applyFont="1" applyFill="1" applyBorder="1" applyAlignment="1" applyProtection="1">
      <alignment horizontal="center" vertical="center" wrapText="1"/>
      <protection/>
    </xf>
    <xf numFmtId="0" fontId="22" fillId="0" borderId="37" xfId="0" applyNumberFormat="1" applyFont="1" applyFill="1" applyBorder="1" applyAlignment="1" applyProtection="1">
      <alignment horizontal="center" vertical="center" wrapText="1"/>
      <protection/>
    </xf>
    <xf numFmtId="0" fontId="22" fillId="0" borderId="40" xfId="0" applyNumberFormat="1" applyFont="1" applyFill="1" applyBorder="1" applyAlignment="1" applyProtection="1">
      <alignment horizontal="center" vertical="center" wrapText="1"/>
      <protection/>
    </xf>
    <xf numFmtId="0" fontId="33" fillId="25" borderId="0" xfId="0" applyFont="1" applyFill="1" applyAlignment="1">
      <alignment vertical="center"/>
    </xf>
    <xf numFmtId="0" fontId="27" fillId="25" borderId="0" xfId="0" applyFont="1" applyFill="1" applyAlignment="1">
      <alignment vertical="center"/>
    </xf>
    <xf numFmtId="0" fontId="11" fillId="25" borderId="0" xfId="0" applyFont="1" applyFill="1" applyAlignment="1">
      <alignment vertical="center"/>
    </xf>
    <xf numFmtId="0" fontId="0" fillId="25" borderId="0" xfId="0" applyFill="1" applyAlignment="1">
      <alignment vertical="center"/>
    </xf>
    <xf numFmtId="176" fontId="11" fillId="25" borderId="0" xfId="0" applyNumberFormat="1" applyFont="1" applyFill="1" applyAlignment="1">
      <alignment vertical="center"/>
    </xf>
    <xf numFmtId="186" fontId="13" fillId="0" borderId="0" xfId="0" applyNumberFormat="1" applyFont="1" applyFill="1" applyAlignment="1">
      <alignment vertical="center"/>
    </xf>
    <xf numFmtId="0" fontId="17" fillId="25" borderId="0" xfId="0" applyFont="1" applyFill="1" applyAlignment="1">
      <alignment horizontal="center" vertical="center"/>
    </xf>
    <xf numFmtId="0" fontId="13" fillId="25" borderId="0" xfId="0" applyFont="1" applyFill="1" applyAlignment="1">
      <alignment horizontal="left" vertical="center"/>
    </xf>
    <xf numFmtId="176" fontId="13" fillId="25" borderId="0" xfId="0" applyNumberFormat="1" applyFont="1" applyFill="1" applyAlignment="1">
      <alignment horizontal="left" vertical="center"/>
    </xf>
    <xf numFmtId="186" fontId="13" fillId="0" borderId="0" xfId="0" applyNumberFormat="1" applyFont="1" applyFill="1" applyAlignment="1">
      <alignment horizontal="right" vertical="center"/>
    </xf>
    <xf numFmtId="0" fontId="25" fillId="25" borderId="10" xfId="0" applyNumberFormat="1" applyFont="1" applyFill="1" applyBorder="1" applyAlignment="1" applyProtection="1">
      <alignment horizontal="center" vertical="center"/>
      <protection/>
    </xf>
    <xf numFmtId="0" fontId="25" fillId="25" borderId="10" xfId="0" applyFont="1" applyFill="1" applyBorder="1" applyAlignment="1">
      <alignment horizontal="center" vertical="center"/>
    </xf>
    <xf numFmtId="0" fontId="25" fillId="0" borderId="10" xfId="0" applyNumberFormat="1" applyFont="1" applyBorder="1" applyAlignment="1">
      <alignment horizontal="center" vertical="center"/>
    </xf>
    <xf numFmtId="186" fontId="25" fillId="0" borderId="10" xfId="0" applyNumberFormat="1" applyFont="1" applyFill="1" applyBorder="1" applyAlignment="1" applyProtection="1">
      <alignment horizontal="center" vertical="center"/>
      <protection/>
    </xf>
    <xf numFmtId="0" fontId="28" fillId="25" borderId="10" xfId="0" applyNumberFormat="1" applyFont="1" applyFill="1" applyBorder="1" applyAlignment="1" applyProtection="1">
      <alignment horizontal="left" vertical="center"/>
      <protection/>
    </xf>
    <xf numFmtId="0" fontId="28" fillId="25" borderId="41" xfId="0" applyNumberFormat="1" applyFont="1" applyFill="1" applyBorder="1" applyAlignment="1" applyProtection="1">
      <alignment horizontal="left" vertical="center" wrapText="1"/>
      <protection/>
    </xf>
    <xf numFmtId="183" fontId="28" fillId="25" borderId="10" xfId="0" applyNumberFormat="1" applyFont="1" applyFill="1" applyBorder="1" applyAlignment="1" applyProtection="1">
      <alignment vertical="center"/>
      <protection/>
    </xf>
    <xf numFmtId="181" fontId="28" fillId="0" borderId="10" xfId="22" applyNumberFormat="1" applyFont="1" applyFill="1" applyBorder="1" applyAlignment="1">
      <alignment vertical="center"/>
    </xf>
    <xf numFmtId="49" fontId="28" fillId="25" borderId="10" xfId="0" applyNumberFormat="1" applyFont="1" applyFill="1" applyBorder="1" applyAlignment="1">
      <alignment horizontal="left" vertical="center"/>
    </xf>
    <xf numFmtId="183" fontId="28" fillId="25" borderId="10" xfId="0" applyNumberFormat="1" applyFont="1" applyFill="1" applyBorder="1" applyAlignment="1">
      <alignment vertical="center" wrapText="1"/>
    </xf>
    <xf numFmtId="183" fontId="28" fillId="0" borderId="10" xfId="22" applyNumberFormat="1" applyFont="1" applyBorder="1" applyAlignment="1">
      <alignment vertical="center"/>
    </xf>
    <xf numFmtId="49" fontId="13" fillId="25" borderId="10" xfId="0" applyNumberFormat="1" applyFont="1" applyFill="1" applyBorder="1" applyAlignment="1">
      <alignment horizontal="left" vertical="center"/>
    </xf>
    <xf numFmtId="183" fontId="13" fillId="25" borderId="10" xfId="0" applyNumberFormat="1" applyFont="1" applyFill="1" applyBorder="1" applyAlignment="1">
      <alignment vertical="center" wrapText="1"/>
    </xf>
    <xf numFmtId="183" fontId="13" fillId="0" borderId="10" xfId="22" applyNumberFormat="1" applyFont="1" applyBorder="1" applyAlignment="1">
      <alignment vertical="center"/>
    </xf>
    <xf numFmtId="49" fontId="13" fillId="0" borderId="10" xfId="0" applyNumberFormat="1" applyFont="1" applyFill="1" applyBorder="1" applyAlignment="1">
      <alignment horizontal="left" vertical="center"/>
    </xf>
    <xf numFmtId="49" fontId="13"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left" vertical="center"/>
    </xf>
    <xf numFmtId="49" fontId="28" fillId="0" borderId="10" xfId="0" applyNumberFormat="1" applyFont="1" applyFill="1" applyBorder="1" applyAlignment="1">
      <alignment horizontal="left" vertical="center" wrapText="1"/>
    </xf>
    <xf numFmtId="183" fontId="13" fillId="25" borderId="10" xfId="0" applyNumberFormat="1" applyFont="1" applyFill="1" applyBorder="1" applyAlignment="1">
      <alignment horizontal="left" vertical="center" wrapText="1"/>
    </xf>
    <xf numFmtId="186" fontId="11" fillId="25" borderId="0" xfId="0" applyNumberFormat="1" applyFont="1" applyFill="1" applyAlignment="1">
      <alignment vertical="center"/>
    </xf>
    <xf numFmtId="183" fontId="13" fillId="0" borderId="10" xfId="22" applyNumberFormat="1" applyFont="1" applyFill="1" applyBorder="1" applyAlignment="1">
      <alignment vertical="center"/>
    </xf>
    <xf numFmtId="49" fontId="13" fillId="25" borderId="10" xfId="0" applyNumberFormat="1" applyFont="1" applyFill="1" applyBorder="1" applyAlignment="1">
      <alignment vertical="center" wrapText="1"/>
    </xf>
    <xf numFmtId="49" fontId="28" fillId="25" borderId="24" xfId="0" applyNumberFormat="1" applyFont="1" applyFill="1" applyBorder="1" applyAlignment="1">
      <alignment horizontal="left" vertical="center"/>
    </xf>
    <xf numFmtId="183" fontId="28" fillId="25" borderId="24" xfId="0" applyNumberFormat="1" applyFont="1" applyFill="1" applyBorder="1" applyAlignment="1">
      <alignment vertical="center" wrapText="1"/>
    </xf>
    <xf numFmtId="0" fontId="13" fillId="0" borderId="10" xfId="0" applyFont="1" applyFill="1" applyBorder="1" applyAlignment="1">
      <alignment horizontal="left" vertical="center"/>
    </xf>
    <xf numFmtId="0" fontId="13" fillId="0" borderId="10" xfId="0" applyFont="1" applyFill="1" applyBorder="1" applyAlignment="1">
      <alignment vertical="center" wrapText="1"/>
    </xf>
    <xf numFmtId="0" fontId="28" fillId="0" borderId="10" xfId="0" applyFont="1" applyFill="1" applyBorder="1" applyAlignment="1">
      <alignment horizontal="left" vertical="center"/>
    </xf>
    <xf numFmtId="0" fontId="28" fillId="0" borderId="10" xfId="0" applyFont="1" applyFill="1" applyBorder="1" applyAlignment="1">
      <alignment vertical="center" wrapText="1"/>
    </xf>
    <xf numFmtId="176" fontId="23" fillId="0" borderId="0" xfId="0" applyNumberFormat="1" applyFont="1" applyFill="1" applyBorder="1" applyAlignment="1">
      <alignment horizontal="left" vertical="center"/>
    </xf>
    <xf numFmtId="176" fontId="23" fillId="0" borderId="0" xfId="0" applyNumberFormat="1" applyFont="1" applyFill="1" applyBorder="1" applyAlignment="1">
      <alignment horizontal="right" vertical="center"/>
    </xf>
    <xf numFmtId="176" fontId="17" fillId="0" borderId="0"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176" fontId="0" fillId="0" borderId="10" xfId="0" applyNumberFormat="1" applyFont="1" applyFill="1" applyBorder="1" applyAlignment="1">
      <alignment horizontal="left" vertical="center"/>
    </xf>
    <xf numFmtId="184" fontId="0" fillId="0" borderId="10" xfId="0" applyNumberFormat="1" applyFont="1" applyFill="1" applyBorder="1" applyAlignment="1">
      <alignment horizontal="right" vertical="center"/>
    </xf>
    <xf numFmtId="186" fontId="0" fillId="0" borderId="10" xfId="0" applyNumberFormat="1" applyFont="1" applyFill="1" applyBorder="1" applyAlignment="1">
      <alignment horizontal="right" vertical="center"/>
    </xf>
    <xf numFmtId="183" fontId="34" fillId="0" borderId="0" xfId="0" applyNumberFormat="1" applyFont="1" applyFill="1" applyBorder="1" applyAlignment="1">
      <alignment vertical="center"/>
    </xf>
    <xf numFmtId="176" fontId="35" fillId="0" borderId="0" xfId="0" applyNumberFormat="1" applyFont="1" applyFill="1" applyBorder="1" applyAlignment="1">
      <alignment horizontal="right" vertical="center"/>
    </xf>
    <xf numFmtId="176" fontId="0" fillId="0" borderId="10" xfId="0" applyNumberFormat="1" applyFill="1" applyBorder="1" applyAlignment="1">
      <alignment horizontal="left" vertical="center"/>
    </xf>
    <xf numFmtId="176" fontId="36" fillId="0" borderId="0" xfId="0" applyNumberFormat="1" applyFont="1" applyFill="1" applyBorder="1" applyAlignment="1">
      <alignment horizontal="right" vertical="center" wrapText="1"/>
    </xf>
    <xf numFmtId="176" fontId="0" fillId="0" borderId="10" xfId="0" applyNumberFormat="1" applyFont="1" applyFill="1" applyBorder="1" applyAlignment="1">
      <alignment horizontal="center" vertical="center"/>
    </xf>
    <xf numFmtId="177" fontId="23" fillId="0" borderId="0" xfId="0" applyNumberFormat="1" applyFont="1" applyFill="1" applyBorder="1" applyAlignment="1">
      <alignment horizontal="right" vertical="center"/>
    </xf>
    <xf numFmtId="176" fontId="23" fillId="0" borderId="0" xfId="0" applyNumberFormat="1" applyFont="1" applyFill="1" applyAlignment="1">
      <alignment horizontal="left" vertical="center"/>
    </xf>
    <xf numFmtId="0" fontId="0" fillId="0" borderId="0" xfId="0" applyFill="1" applyBorder="1" applyAlignment="1">
      <alignment vertical="center"/>
    </xf>
    <xf numFmtId="0" fontId="37" fillId="0" borderId="0" xfId="0" applyFont="1" applyFill="1" applyAlignment="1">
      <alignment horizontal="left" vertical="center"/>
    </xf>
    <xf numFmtId="0" fontId="37" fillId="0" borderId="0" xfId="0" applyFont="1" applyFill="1" applyAlignment="1">
      <alignment horizontal="center" vertical="center"/>
    </xf>
    <xf numFmtId="0" fontId="0" fillId="0" borderId="38" xfId="0" applyFont="1" applyFill="1" applyBorder="1" applyAlignment="1">
      <alignment horizontal="center" vertical="center"/>
    </xf>
    <xf numFmtId="184" fontId="0" fillId="0" borderId="10" xfId="22" applyNumberFormat="1" applyFont="1" applyFill="1" applyBorder="1" applyAlignment="1">
      <alignment horizontal="left" vertical="center"/>
    </xf>
    <xf numFmtId="183" fontId="0" fillId="0" borderId="10" xfId="22" applyNumberFormat="1" applyFont="1" applyFill="1" applyBorder="1" applyAlignment="1">
      <alignment horizontal="right" vertical="center"/>
    </xf>
    <xf numFmtId="188" fontId="0" fillId="0" borderId="10" xfId="22" applyNumberFormat="1" applyFont="1" applyFill="1" applyBorder="1" applyAlignment="1">
      <alignment horizontal="right" vertical="center"/>
    </xf>
    <xf numFmtId="185" fontId="0" fillId="0" borderId="10" xfId="0" applyNumberFormat="1" applyFont="1" applyFill="1" applyBorder="1" applyAlignment="1">
      <alignment horizontal="right" vertical="center"/>
    </xf>
    <xf numFmtId="0" fontId="0" fillId="0" borderId="10" xfId="0" applyFill="1" applyBorder="1" applyAlignment="1">
      <alignment vertical="center"/>
    </xf>
    <xf numFmtId="183" fontId="0" fillId="0" borderId="42" xfId="68" applyNumberFormat="1" applyFont="1" applyFill="1" applyBorder="1" applyAlignment="1">
      <alignment horizontal="right" vertical="center"/>
      <protection/>
    </xf>
    <xf numFmtId="184" fontId="0" fillId="0" borderId="10" xfId="22" applyNumberFormat="1" applyFont="1" applyFill="1" applyBorder="1" applyAlignment="1">
      <alignment horizontal="center"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2000年预计及2001年计划"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_2011年公共预算收入执行及2012年公共预算收入预算1.5晚清格式" xfId="68"/>
    <cellStyle name="常规_Sheet1" xfId="69"/>
    <cellStyle name="常规_附表：政府性基金预算2013年预计收支完成及2014年预算安排情况表" xfId="70"/>
    <cellStyle name="常规 2" xfId="71"/>
    <cellStyle name="Normal" xfId="72"/>
    <cellStyle name="常规 3 5" xfId="73"/>
    <cellStyle name="常规 4" xfId="74"/>
    <cellStyle name="常规 7" xfId="75"/>
    <cellStyle name="常规 5" xfId="76"/>
    <cellStyle name="常规 3"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30;&#25919;&#36890;&#25991;&#20214;&#20256;&#36755;\&#9632;C-&#20851;&#20110;&#27704;&#22025;&#21439;2020&#24180;&#22269;&#26377;&#36164;&#26412;&#32463;&#33829;&#39044;&#31639;&#65288;&#33609;&#26696;&#65289;&#30340;&#38468;&#34920;%20%20%20%20&#24449;&#27714;&#24847;&#35265;&#31295;2020.1.7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51;&#20110;&#27704;&#22025;&#21439;2019&#24180;&#36130;&#25919;&#20915;&#31639;&#65288;&#33609;&#26696;&#65289;&#30340;&#25253;&#21578;%20&#23457;&#35758;&#31295;\&#21407;&#31295;\2019&#24180;&#24635;&#20915;&#31639;(&#23450;&#312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有资本经营预算收支总表"/>
      <sheetName val="国有资本经营收入预算表"/>
      <sheetName val="国有资本经营支出预算表"/>
      <sheetName val="国有资本经营预算补充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
    </sheetNames>
    <sheetDataSet>
      <sheetData sheetId="13">
        <row r="6">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F33"/>
  <sheetViews>
    <sheetView showZeros="0" workbookViewId="0" topLeftCell="A1">
      <pane xSplit="1" ySplit="4" topLeftCell="B8" activePane="bottomRight" state="frozen"/>
      <selection pane="bottomRight" activeCell="A2" sqref="A2:F2"/>
    </sheetView>
  </sheetViews>
  <sheetFormatPr defaultColWidth="9.00390625" defaultRowHeight="24.75" customHeight="1"/>
  <cols>
    <col min="1" max="1" width="34.875" style="86" customWidth="1"/>
    <col min="2" max="2" width="11.125" style="82" customWidth="1"/>
    <col min="3" max="3" width="10.50390625" style="82" customWidth="1"/>
    <col min="4" max="4" width="8.25390625" style="82" customWidth="1"/>
    <col min="5" max="5" width="10.625" style="82" customWidth="1"/>
    <col min="6" max="6" width="8.625" style="82" customWidth="1"/>
    <col min="7" max="16384" width="9.00390625" style="82" customWidth="1"/>
  </cols>
  <sheetData>
    <row r="1" ht="24.75" customHeight="1">
      <c r="A1" s="86" t="s">
        <v>0</v>
      </c>
    </row>
    <row r="2" spans="1:6" ht="24.75" customHeight="1">
      <c r="A2" s="99" t="s">
        <v>1</v>
      </c>
      <c r="B2" s="99"/>
      <c r="C2" s="99"/>
      <c r="D2" s="99"/>
      <c r="E2" s="99"/>
      <c r="F2" s="99"/>
    </row>
    <row r="3" spans="1:6" ht="24.75" customHeight="1">
      <c r="A3" s="300"/>
      <c r="B3" s="301"/>
      <c r="C3" s="301"/>
      <c r="D3" s="301"/>
      <c r="E3" s="302" t="s">
        <v>2</v>
      </c>
      <c r="F3" s="302"/>
    </row>
    <row r="4" spans="1:6" ht="24.75" customHeight="1">
      <c r="A4" s="207" t="s">
        <v>3</v>
      </c>
      <c r="B4" s="207" t="s">
        <v>4</v>
      </c>
      <c r="C4" s="207" t="s">
        <v>5</v>
      </c>
      <c r="D4" s="207" t="s">
        <v>6</v>
      </c>
      <c r="E4" s="207" t="s">
        <v>7</v>
      </c>
      <c r="F4" s="207" t="s">
        <v>8</v>
      </c>
    </row>
    <row r="5" spans="1:6" ht="24.75" customHeight="1">
      <c r="A5" s="303" t="s">
        <v>9</v>
      </c>
      <c r="B5" s="304">
        <f>SUM(B6:B19)</f>
        <v>360590</v>
      </c>
      <c r="C5" s="304">
        <f>SUM(C6:C19)</f>
        <v>360365</v>
      </c>
      <c r="D5" s="305">
        <f aca="true" t="shared" si="0" ref="D5:D18">C5/B5*100</f>
        <v>99.93760226295792</v>
      </c>
      <c r="E5" s="304">
        <f>SUM(E6:E19)</f>
        <v>327543</v>
      </c>
      <c r="F5" s="306">
        <f aca="true" t="shared" si="1" ref="F5:F18">C5/E5*100-100</f>
        <v>10.020669041927306</v>
      </c>
    </row>
    <row r="6" spans="1:6" ht="24.75" customHeight="1">
      <c r="A6" s="303" t="s">
        <v>10</v>
      </c>
      <c r="B6" s="304">
        <v>163910</v>
      </c>
      <c r="C6" s="304">
        <v>164001</v>
      </c>
      <c r="D6" s="305">
        <f t="shared" si="0"/>
        <v>100.05551827222257</v>
      </c>
      <c r="E6" s="304">
        <v>131984</v>
      </c>
      <c r="F6" s="306">
        <f t="shared" si="1"/>
        <v>24.258243423445265</v>
      </c>
    </row>
    <row r="7" spans="1:6" ht="24.75" customHeight="1">
      <c r="A7" s="303" t="s">
        <v>11</v>
      </c>
      <c r="B7" s="304">
        <v>43730</v>
      </c>
      <c r="C7" s="304">
        <v>45375</v>
      </c>
      <c r="D7" s="305">
        <f t="shared" si="0"/>
        <v>103.76171964326548</v>
      </c>
      <c r="E7" s="304">
        <v>33855</v>
      </c>
      <c r="F7" s="306">
        <f t="shared" si="1"/>
        <v>34.02747009304386</v>
      </c>
    </row>
    <row r="8" spans="1:6" ht="24.75" customHeight="1">
      <c r="A8" s="303" t="s">
        <v>12</v>
      </c>
      <c r="B8" s="304">
        <v>12520</v>
      </c>
      <c r="C8" s="304">
        <v>12397</v>
      </c>
      <c r="D8" s="305">
        <f t="shared" si="0"/>
        <v>99.01757188498402</v>
      </c>
      <c r="E8" s="304">
        <v>10651</v>
      </c>
      <c r="F8" s="306">
        <f t="shared" si="1"/>
        <v>16.392826964604268</v>
      </c>
    </row>
    <row r="9" spans="1:6" ht="24.75" customHeight="1">
      <c r="A9" s="303" t="s">
        <v>13</v>
      </c>
      <c r="B9" s="304">
        <v>1270</v>
      </c>
      <c r="C9" s="304">
        <v>1245</v>
      </c>
      <c r="D9" s="305">
        <f t="shared" si="0"/>
        <v>98.03149606299213</v>
      </c>
      <c r="E9" s="304">
        <v>912</v>
      </c>
      <c r="F9" s="306">
        <f t="shared" si="1"/>
        <v>36.51315789473685</v>
      </c>
    </row>
    <row r="10" spans="1:6" ht="24.75" customHeight="1">
      <c r="A10" s="303" t="s">
        <v>14</v>
      </c>
      <c r="B10" s="304">
        <v>17240</v>
      </c>
      <c r="C10" s="304">
        <v>17572</v>
      </c>
      <c r="D10" s="305">
        <f t="shared" si="0"/>
        <v>101.92575406032482</v>
      </c>
      <c r="E10" s="304">
        <v>14658</v>
      </c>
      <c r="F10" s="306">
        <f t="shared" si="1"/>
        <v>19.879929048983485</v>
      </c>
    </row>
    <row r="11" spans="1:6" ht="24.75" customHeight="1">
      <c r="A11" s="303" t="s">
        <v>15</v>
      </c>
      <c r="B11" s="304">
        <v>7640</v>
      </c>
      <c r="C11" s="304">
        <v>8762</v>
      </c>
      <c r="D11" s="305">
        <f t="shared" si="0"/>
        <v>114.68586387434554</v>
      </c>
      <c r="E11" s="304">
        <v>12350</v>
      </c>
      <c r="F11" s="306">
        <f t="shared" si="1"/>
        <v>-29.05263157894737</v>
      </c>
    </row>
    <row r="12" spans="1:6" ht="24.75" customHeight="1">
      <c r="A12" s="303" t="s">
        <v>16</v>
      </c>
      <c r="B12" s="304">
        <v>5080</v>
      </c>
      <c r="C12" s="304">
        <v>5473</v>
      </c>
      <c r="D12" s="305">
        <f t="shared" si="0"/>
        <v>107.73622047244093</v>
      </c>
      <c r="E12" s="304">
        <v>4395</v>
      </c>
      <c r="F12" s="306">
        <f t="shared" si="1"/>
        <v>24.527872582480086</v>
      </c>
    </row>
    <row r="13" spans="1:6" ht="24.75" customHeight="1">
      <c r="A13" s="303" t="s">
        <v>17</v>
      </c>
      <c r="B13" s="304">
        <v>4340</v>
      </c>
      <c r="C13" s="304">
        <v>4855</v>
      </c>
      <c r="D13" s="305">
        <f t="shared" si="0"/>
        <v>111.8663594470046</v>
      </c>
      <c r="E13" s="304">
        <v>2988</v>
      </c>
      <c r="F13" s="306">
        <f t="shared" si="1"/>
        <v>62.48326639892906</v>
      </c>
    </row>
    <row r="14" spans="1:6" ht="24.75" customHeight="1">
      <c r="A14" s="303" t="s">
        <v>18</v>
      </c>
      <c r="B14" s="304">
        <v>55940</v>
      </c>
      <c r="C14" s="304">
        <v>52069</v>
      </c>
      <c r="D14" s="305">
        <f t="shared" si="0"/>
        <v>93.08008580622095</v>
      </c>
      <c r="E14" s="304">
        <v>45399</v>
      </c>
      <c r="F14" s="306">
        <f t="shared" si="1"/>
        <v>14.69195356725919</v>
      </c>
    </row>
    <row r="15" spans="1:6" ht="24.75" customHeight="1">
      <c r="A15" s="303" t="s">
        <v>19</v>
      </c>
      <c r="B15" s="304">
        <v>7640</v>
      </c>
      <c r="C15" s="304">
        <v>7613</v>
      </c>
      <c r="D15" s="305">
        <f t="shared" si="0"/>
        <v>99.64659685863874</v>
      </c>
      <c r="E15" s="304">
        <v>6995</v>
      </c>
      <c r="F15" s="306">
        <f t="shared" si="1"/>
        <v>8.834882058613289</v>
      </c>
    </row>
    <row r="16" spans="1:6" ht="24.75" customHeight="1">
      <c r="A16" s="303" t="s">
        <v>20</v>
      </c>
      <c r="B16" s="304">
        <v>3300</v>
      </c>
      <c r="C16" s="304">
        <v>3359</v>
      </c>
      <c r="D16" s="305">
        <f t="shared" si="0"/>
        <v>101.78787878787878</v>
      </c>
      <c r="E16" s="304">
        <v>1923</v>
      </c>
      <c r="F16" s="306">
        <f t="shared" si="1"/>
        <v>74.67498699947998</v>
      </c>
    </row>
    <row r="17" spans="1:6" ht="24.75" customHeight="1">
      <c r="A17" s="303" t="s">
        <v>21</v>
      </c>
      <c r="B17" s="304">
        <v>37780</v>
      </c>
      <c r="C17" s="304">
        <v>36981</v>
      </c>
      <c r="D17" s="305">
        <f t="shared" si="0"/>
        <v>97.8851244044468</v>
      </c>
      <c r="E17" s="304">
        <v>61245</v>
      </c>
      <c r="F17" s="306">
        <f t="shared" si="1"/>
        <v>-39.61792799412197</v>
      </c>
    </row>
    <row r="18" spans="1:6" ht="24.75" customHeight="1">
      <c r="A18" s="303" t="s">
        <v>22</v>
      </c>
      <c r="B18" s="304">
        <v>190</v>
      </c>
      <c r="C18" s="304">
        <v>188</v>
      </c>
      <c r="D18" s="305">
        <f t="shared" si="0"/>
        <v>98.94736842105263</v>
      </c>
      <c r="E18" s="304">
        <v>292</v>
      </c>
      <c r="F18" s="306">
        <f t="shared" si="1"/>
        <v>-35.61643835616438</v>
      </c>
    </row>
    <row r="19" spans="1:6" ht="24.75" customHeight="1">
      <c r="A19" s="307" t="s">
        <v>23</v>
      </c>
      <c r="B19" s="304">
        <v>10</v>
      </c>
      <c r="C19" s="304">
        <v>475</v>
      </c>
      <c r="D19" s="305"/>
      <c r="E19" s="304">
        <v>-104</v>
      </c>
      <c r="F19" s="306"/>
    </row>
    <row r="20" spans="1:6" ht="24.75" customHeight="1">
      <c r="A20" s="303" t="s">
        <v>24</v>
      </c>
      <c r="B20" s="304">
        <f>SUM(B22:B29)</f>
        <v>52840</v>
      </c>
      <c r="C20" s="304">
        <f>SUM(C22:C29)</f>
        <v>53038</v>
      </c>
      <c r="D20" s="305">
        <f aca="true" t="shared" si="2" ref="D20:D28">C20/B20*100</f>
        <v>100.37471612414836</v>
      </c>
      <c r="E20" s="304">
        <f>SUM(E22:E29)</f>
        <v>80426</v>
      </c>
      <c r="F20" s="306">
        <f aca="true" t="shared" si="3" ref="F20:F28">C20/E20*100-100</f>
        <v>-34.053664237933006</v>
      </c>
    </row>
    <row r="21" spans="1:6" ht="24.75" customHeight="1">
      <c r="A21" s="303" t="s">
        <v>25</v>
      </c>
      <c r="B21" s="308">
        <f>SUM(B22:B23)</f>
        <v>19450</v>
      </c>
      <c r="C21" s="308">
        <f>SUM(C22:C23)</f>
        <v>19482</v>
      </c>
      <c r="D21" s="305">
        <f t="shared" si="2"/>
        <v>100.16452442159382</v>
      </c>
      <c r="E21" s="308">
        <f>SUM(E22:E23)</f>
        <v>48354</v>
      </c>
      <c r="F21" s="306">
        <f t="shared" si="3"/>
        <v>-59.709641394713984</v>
      </c>
    </row>
    <row r="22" spans="1:6" ht="24.75" customHeight="1">
      <c r="A22" s="303" t="s">
        <v>26</v>
      </c>
      <c r="B22" s="304">
        <v>9250</v>
      </c>
      <c r="C22" s="304">
        <v>9303</v>
      </c>
      <c r="D22" s="305">
        <f t="shared" si="2"/>
        <v>100.57297297297296</v>
      </c>
      <c r="E22" s="304">
        <v>7736</v>
      </c>
      <c r="F22" s="306">
        <f t="shared" si="3"/>
        <v>20.255946225439516</v>
      </c>
    </row>
    <row r="23" spans="1:6" ht="24.75" customHeight="1">
      <c r="A23" s="303" t="s">
        <v>27</v>
      </c>
      <c r="B23" s="304">
        <v>10200</v>
      </c>
      <c r="C23" s="304">
        <f>6201+3631+339+7+1</f>
        <v>10179</v>
      </c>
      <c r="D23" s="305">
        <f t="shared" si="2"/>
        <v>99.79411764705883</v>
      </c>
      <c r="E23" s="304">
        <v>40618</v>
      </c>
      <c r="F23" s="306">
        <f t="shared" si="3"/>
        <v>-74.93968191442218</v>
      </c>
    </row>
    <row r="24" spans="1:6" ht="24.75" customHeight="1">
      <c r="A24" s="303" t="s">
        <v>28</v>
      </c>
      <c r="B24" s="304">
        <v>4400</v>
      </c>
      <c r="C24" s="304">
        <v>5007</v>
      </c>
      <c r="D24" s="305">
        <f t="shared" si="2"/>
        <v>113.79545454545455</v>
      </c>
      <c r="E24" s="304">
        <v>5079</v>
      </c>
      <c r="F24" s="306">
        <f t="shared" si="3"/>
        <v>-1.417601890135856</v>
      </c>
    </row>
    <row r="25" spans="1:6" ht="24.75" customHeight="1">
      <c r="A25" s="303" t="s">
        <v>29</v>
      </c>
      <c r="B25" s="304">
        <v>21170</v>
      </c>
      <c r="C25" s="304">
        <v>20389</v>
      </c>
      <c r="D25" s="305">
        <f t="shared" si="2"/>
        <v>96.31081719414266</v>
      </c>
      <c r="E25" s="304">
        <v>14552</v>
      </c>
      <c r="F25" s="306">
        <f t="shared" si="3"/>
        <v>40.1113249037933</v>
      </c>
    </row>
    <row r="26" spans="1:6" ht="24.75" customHeight="1">
      <c r="A26" s="303" t="s">
        <v>30</v>
      </c>
      <c r="B26" s="304">
        <v>-1350</v>
      </c>
      <c r="C26" s="304">
        <v>-1350</v>
      </c>
      <c r="D26" s="305">
        <f t="shared" si="2"/>
        <v>100</v>
      </c>
      <c r="E26" s="304">
        <v>-1350</v>
      </c>
      <c r="F26" s="306">
        <f t="shared" si="3"/>
        <v>0</v>
      </c>
    </row>
    <row r="27" spans="1:6" ht="24.75" customHeight="1">
      <c r="A27" s="303" t="s">
        <v>31</v>
      </c>
      <c r="B27" s="304">
        <v>7550</v>
      </c>
      <c r="C27" s="304">
        <v>7828</v>
      </c>
      <c r="D27" s="305">
        <f t="shared" si="2"/>
        <v>103.68211920529802</v>
      </c>
      <c r="E27" s="304">
        <v>11847</v>
      </c>
      <c r="F27" s="306">
        <f t="shared" si="3"/>
        <v>-33.924200219464836</v>
      </c>
    </row>
    <row r="28" spans="1:6" ht="24.75" customHeight="1">
      <c r="A28" s="303" t="s">
        <v>32</v>
      </c>
      <c r="B28" s="304">
        <v>1620</v>
      </c>
      <c r="C28" s="304">
        <v>1617</v>
      </c>
      <c r="D28" s="305">
        <f t="shared" si="2"/>
        <v>99.81481481481481</v>
      </c>
      <c r="E28" s="304">
        <v>1894</v>
      </c>
      <c r="F28" s="306">
        <f t="shared" si="3"/>
        <v>-14.62513199577613</v>
      </c>
    </row>
    <row r="29" spans="1:6" ht="24.75" customHeight="1">
      <c r="A29" s="303" t="s">
        <v>33</v>
      </c>
      <c r="B29" s="304"/>
      <c r="C29" s="304">
        <v>65</v>
      </c>
      <c r="D29" s="305"/>
      <c r="E29" s="304">
        <v>50</v>
      </c>
      <c r="F29" s="306"/>
    </row>
    <row r="30" spans="1:6" ht="24.75" customHeight="1">
      <c r="A30" s="309" t="s">
        <v>34</v>
      </c>
      <c r="B30" s="304">
        <f>B5+B20</f>
        <v>413430</v>
      </c>
      <c r="C30" s="304">
        <f>C5+C20</f>
        <v>413403</v>
      </c>
      <c r="D30" s="305">
        <f>C30/B30*100</f>
        <v>99.99346926928379</v>
      </c>
      <c r="E30" s="304">
        <f>E5+E20</f>
        <v>407969</v>
      </c>
      <c r="F30" s="306">
        <f>C30/E30*100-100</f>
        <v>1.3319639482411532</v>
      </c>
    </row>
    <row r="32" spans="3:5" ht="24.75" customHeight="1">
      <c r="C32" s="299"/>
      <c r="D32" s="299"/>
      <c r="E32" s="299"/>
    </row>
    <row r="33" ht="24.75" customHeight="1">
      <c r="F33" s="299"/>
    </row>
    <row r="34" s="299" customFormat="1" ht="24.75" customHeight="1"/>
  </sheetData>
  <sheetProtection/>
  <mergeCells count="2">
    <mergeCell ref="A2:F2"/>
    <mergeCell ref="E3:F3"/>
  </mergeCells>
  <printOptions horizontalCentered="1"/>
  <pageMargins left="0.67" right="0.51" top="0.75" bottom="0.5"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7030A0"/>
  </sheetPr>
  <dimension ref="A1:F45"/>
  <sheetViews>
    <sheetView showZeros="0" zoomScaleSheetLayoutView="100" workbookViewId="0" topLeftCell="A1">
      <pane xSplit="1" ySplit="4" topLeftCell="B26" activePane="bottomRight" state="frozen"/>
      <selection pane="bottomRight" activeCell="A30" sqref="A30"/>
    </sheetView>
  </sheetViews>
  <sheetFormatPr defaultColWidth="9.00390625" defaultRowHeight="16.5" customHeight="1"/>
  <cols>
    <col min="1" max="1" width="32.875" style="157" customWidth="1"/>
    <col min="2" max="2" width="10.625" style="157" customWidth="1"/>
    <col min="3" max="3" width="9.50390625" style="157" customWidth="1"/>
    <col min="4" max="4" width="7.875" style="157" customWidth="1"/>
    <col min="5" max="5" width="9.875" style="157" customWidth="1"/>
    <col min="6" max="6" width="9.25390625" style="157" customWidth="1"/>
    <col min="7" max="7" width="11.50390625" style="157" bestFit="1" customWidth="1"/>
    <col min="8" max="8" width="12.625" style="157" bestFit="1" customWidth="1"/>
    <col min="9" max="16384" width="9.00390625" style="157" customWidth="1"/>
  </cols>
  <sheetData>
    <row r="1" s="157" customFormat="1" ht="16.5" customHeight="1">
      <c r="A1" s="157" t="s">
        <v>1451</v>
      </c>
    </row>
    <row r="2" spans="1:6" s="157" customFormat="1" ht="30" customHeight="1">
      <c r="A2" s="159" t="s">
        <v>1452</v>
      </c>
      <c r="B2" s="159"/>
      <c r="C2" s="159"/>
      <c r="D2" s="159"/>
      <c r="E2" s="159"/>
      <c r="F2" s="159"/>
    </row>
    <row r="3" spans="1:6" s="157" customFormat="1" ht="30" customHeight="1">
      <c r="A3" s="160"/>
      <c r="B3" s="160"/>
      <c r="C3" s="160"/>
      <c r="D3" s="160"/>
      <c r="E3" s="161"/>
      <c r="F3" s="162" t="s">
        <v>37</v>
      </c>
    </row>
    <row r="4" spans="1:6" s="158" customFormat="1" ht="25.5" customHeight="1">
      <c r="A4" s="142" t="s">
        <v>1453</v>
      </c>
      <c r="B4" s="146" t="s">
        <v>4</v>
      </c>
      <c r="C4" s="145" t="s">
        <v>5</v>
      </c>
      <c r="D4" s="163" t="s">
        <v>6</v>
      </c>
      <c r="E4" s="146" t="s">
        <v>65</v>
      </c>
      <c r="F4" s="142" t="s">
        <v>8</v>
      </c>
    </row>
    <row r="5" spans="1:6" s="158" customFormat="1" ht="25.5" customHeight="1">
      <c r="A5" s="164" t="s">
        <v>1454</v>
      </c>
      <c r="B5" s="165">
        <v>64550</v>
      </c>
      <c r="C5" s="166">
        <v>66553</v>
      </c>
      <c r="D5" s="167">
        <f>C5/B5*100</f>
        <v>103.10302091402015</v>
      </c>
      <c r="E5" s="166">
        <v>40625.87</v>
      </c>
      <c r="F5" s="168">
        <f>C5/E5*100-100</f>
        <v>63.81926097828796</v>
      </c>
    </row>
    <row r="6" spans="1:6" s="158" customFormat="1" ht="25.5" customHeight="1">
      <c r="A6" s="155" t="s">
        <v>1455</v>
      </c>
      <c r="B6" s="165">
        <v>40093</v>
      </c>
      <c r="C6" s="166">
        <v>41337</v>
      </c>
      <c r="D6" s="167">
        <f>C6/B6*100</f>
        <v>103.1027860224977</v>
      </c>
      <c r="E6" s="169">
        <v>39461</v>
      </c>
      <c r="F6" s="168">
        <f>C6/E6*100-100</f>
        <v>4.75406097159221</v>
      </c>
    </row>
    <row r="7" spans="1:6" s="158" customFormat="1" ht="25.5" customHeight="1">
      <c r="A7" s="155" t="s">
        <v>1456</v>
      </c>
      <c r="B7" s="165">
        <v>1009</v>
      </c>
      <c r="C7" s="166">
        <v>1040</v>
      </c>
      <c r="D7" s="167">
        <v>100</v>
      </c>
      <c r="E7" s="169"/>
      <c r="F7" s="168"/>
    </row>
    <row r="8" spans="1:6" s="158" customFormat="1" ht="25.5" customHeight="1">
      <c r="A8" s="155" t="s">
        <v>1457</v>
      </c>
      <c r="B8" s="165">
        <v>22290</v>
      </c>
      <c r="C8" s="166">
        <v>22982</v>
      </c>
      <c r="D8" s="167">
        <f aca="true" t="shared" si="0" ref="D8:D28">C8/B8*100</f>
        <v>103.1045311799013</v>
      </c>
      <c r="E8" s="169"/>
      <c r="F8" s="168"/>
    </row>
    <row r="9" spans="1:6" s="158" customFormat="1" ht="25.5" customHeight="1">
      <c r="A9" s="155" t="s">
        <v>1458</v>
      </c>
      <c r="B9" s="165">
        <v>145</v>
      </c>
      <c r="C9" s="166">
        <v>150</v>
      </c>
      <c r="D9" s="167">
        <f t="shared" si="0"/>
        <v>103.44827586206897</v>
      </c>
      <c r="E9" s="169">
        <v>260</v>
      </c>
      <c r="F9" s="168">
        <f aca="true" t="shared" si="1" ref="F8:F18">C9/E9*100-100</f>
        <v>-42.307692307692314</v>
      </c>
    </row>
    <row r="10" spans="1:6" s="158" customFormat="1" ht="25.5" customHeight="1">
      <c r="A10" s="155" t="s">
        <v>1459</v>
      </c>
      <c r="B10" s="165">
        <v>1013</v>
      </c>
      <c r="C10" s="166">
        <v>1044</v>
      </c>
      <c r="D10" s="167">
        <f t="shared" si="0"/>
        <v>103.06021717670286</v>
      </c>
      <c r="E10" s="169">
        <v>905</v>
      </c>
      <c r="F10" s="168">
        <f t="shared" si="1"/>
        <v>15.359116022099457</v>
      </c>
    </row>
    <row r="11" spans="1:6" s="158" customFormat="1" ht="25.5" customHeight="1">
      <c r="A11" s="164" t="s">
        <v>1460</v>
      </c>
      <c r="B11" s="165">
        <v>6820</v>
      </c>
      <c r="C11" s="166">
        <v>6854</v>
      </c>
      <c r="D11" s="167">
        <f t="shared" si="0"/>
        <v>100.49853372434016</v>
      </c>
      <c r="E11" s="166">
        <v>4553.2</v>
      </c>
      <c r="F11" s="168">
        <f t="shared" si="1"/>
        <v>50.531494333655445</v>
      </c>
    </row>
    <row r="12" spans="1:6" s="158" customFormat="1" ht="25.5" customHeight="1">
      <c r="A12" s="155" t="s">
        <v>1461</v>
      </c>
      <c r="B12" s="165">
        <f aca="true" t="shared" si="2" ref="B12:B17">$B$11/$C$11*C12</f>
        <v>5023.953895535454</v>
      </c>
      <c r="C12" s="169">
        <v>5049</v>
      </c>
      <c r="D12" s="167">
        <f t="shared" si="0"/>
        <v>100.49853372434016</v>
      </c>
      <c r="E12" s="169">
        <v>2833</v>
      </c>
      <c r="F12" s="168">
        <f t="shared" si="1"/>
        <v>78.22096717260854</v>
      </c>
    </row>
    <row r="13" spans="1:6" s="158" customFormat="1" ht="25.5" customHeight="1">
      <c r="A13" s="155" t="s">
        <v>1458</v>
      </c>
      <c r="B13" s="165">
        <f t="shared" si="2"/>
        <v>211.94339072074703</v>
      </c>
      <c r="C13" s="169">
        <v>213</v>
      </c>
      <c r="D13" s="167">
        <f t="shared" si="0"/>
        <v>100.49853372434016</v>
      </c>
      <c r="E13" s="169">
        <v>266</v>
      </c>
      <c r="F13" s="168">
        <f t="shared" si="1"/>
        <v>-19.924812030075188</v>
      </c>
    </row>
    <row r="14" spans="1:6" s="158" customFormat="1" ht="25.5" customHeight="1">
      <c r="A14" s="155" t="s">
        <v>1456</v>
      </c>
      <c r="B14" s="165">
        <f t="shared" si="2"/>
        <v>1577.1374379924132</v>
      </c>
      <c r="C14" s="169">
        <v>1585</v>
      </c>
      <c r="D14" s="167">
        <f t="shared" si="0"/>
        <v>100.49853372434016</v>
      </c>
      <c r="E14" s="169">
        <v>1413</v>
      </c>
      <c r="F14" s="168">
        <f t="shared" si="1"/>
        <v>12.172682236376502</v>
      </c>
    </row>
    <row r="15" spans="1:6" s="158" customFormat="1" ht="25.5" customHeight="1">
      <c r="A15" s="155" t="s">
        <v>1462</v>
      </c>
      <c r="B15" s="165">
        <f t="shared" si="2"/>
        <v>6.965275751386052</v>
      </c>
      <c r="C15" s="169">
        <v>7</v>
      </c>
      <c r="D15" s="167">
        <f t="shared" si="0"/>
        <v>100.49853372434016</v>
      </c>
      <c r="E15" s="169">
        <v>41</v>
      </c>
      <c r="F15" s="168">
        <f t="shared" si="1"/>
        <v>-82.92682926829268</v>
      </c>
    </row>
    <row r="16" spans="1:6" s="158" customFormat="1" ht="25.5" customHeight="1">
      <c r="A16" s="164" t="s">
        <v>1463</v>
      </c>
      <c r="B16" s="166">
        <v>7520</v>
      </c>
      <c r="C16" s="166">
        <v>7663</v>
      </c>
      <c r="D16" s="167">
        <f t="shared" si="0"/>
        <v>101.90159574468085</v>
      </c>
      <c r="E16" s="166">
        <v>3064.67</v>
      </c>
      <c r="F16" s="168">
        <f t="shared" si="1"/>
        <v>150.0432346712697</v>
      </c>
    </row>
    <row r="17" spans="1:6" s="158" customFormat="1" ht="25.5" customHeight="1">
      <c r="A17" s="155" t="s">
        <v>1464</v>
      </c>
      <c r="B17" s="165">
        <f>$B$16/$C$16*C17</f>
        <v>6775.163773978859</v>
      </c>
      <c r="C17" s="166">
        <v>6904</v>
      </c>
      <c r="D17" s="167">
        <f t="shared" si="0"/>
        <v>101.90159574468085</v>
      </c>
      <c r="E17" s="166">
        <v>2902</v>
      </c>
      <c r="F17" s="168">
        <f t="shared" si="1"/>
        <v>137.90489317711922</v>
      </c>
    </row>
    <row r="18" spans="1:6" s="158" customFormat="1" ht="25.5" customHeight="1">
      <c r="A18" s="155" t="s">
        <v>1458</v>
      </c>
      <c r="B18" s="165">
        <f>$B$16/$C$16*C18</f>
        <v>50.04828396189482</v>
      </c>
      <c r="C18" s="166">
        <v>51</v>
      </c>
      <c r="D18" s="167">
        <f t="shared" si="0"/>
        <v>101.90159574468085</v>
      </c>
      <c r="E18" s="166">
        <v>163</v>
      </c>
      <c r="F18" s="168">
        <f t="shared" si="1"/>
        <v>-68.71165644171779</v>
      </c>
    </row>
    <row r="19" spans="1:6" s="158" customFormat="1" ht="25.5" customHeight="1">
      <c r="A19" s="155" t="s">
        <v>1465</v>
      </c>
      <c r="B19" s="165">
        <f>$B$16/$C$16*C19</f>
        <v>694.7879420592457</v>
      </c>
      <c r="C19" s="166">
        <v>708</v>
      </c>
      <c r="D19" s="167">
        <f t="shared" si="0"/>
        <v>101.90159574468085</v>
      </c>
      <c r="E19" s="166"/>
      <c r="F19" s="168"/>
    </row>
    <row r="20" spans="1:6" s="158" customFormat="1" ht="25.5" customHeight="1">
      <c r="A20" s="164" t="s">
        <v>1466</v>
      </c>
      <c r="B20" s="149">
        <v>110000</v>
      </c>
      <c r="C20" s="166">
        <v>101758</v>
      </c>
      <c r="D20" s="167">
        <f t="shared" si="0"/>
        <v>92.50727272727272</v>
      </c>
      <c r="E20" s="166">
        <v>67375.16</v>
      </c>
      <c r="F20" s="168">
        <f>C20/E20*100-100</f>
        <v>51.031923337918585</v>
      </c>
    </row>
    <row r="21" spans="1:6" s="158" customFormat="1" ht="25.5" customHeight="1">
      <c r="A21" s="155" t="s">
        <v>1467</v>
      </c>
      <c r="B21" s="165">
        <f>$B$20/$C$20*C21</f>
        <v>66458.55854085182</v>
      </c>
      <c r="C21" s="166">
        <v>61479</v>
      </c>
      <c r="D21" s="167">
        <f t="shared" si="0"/>
        <v>92.50727272727272</v>
      </c>
      <c r="E21" s="166">
        <v>29632</v>
      </c>
      <c r="F21" s="168">
        <f>C21/E21*100-100</f>
        <v>107.47502699784016</v>
      </c>
    </row>
    <row r="22" spans="1:6" s="158" customFormat="1" ht="25.5" customHeight="1">
      <c r="A22" s="155" t="s">
        <v>1468</v>
      </c>
      <c r="B22" s="165">
        <f>$B$20/$C$20*C22</f>
        <v>890.7407771379155</v>
      </c>
      <c r="C22" s="166">
        <v>824</v>
      </c>
      <c r="D22" s="167">
        <f t="shared" si="0"/>
        <v>92.50727272727272</v>
      </c>
      <c r="E22" s="166">
        <v>327</v>
      </c>
      <c r="F22" s="168">
        <f>C22/E22*100-100</f>
        <v>151.98776758409784</v>
      </c>
    </row>
    <row r="23" spans="1:6" s="158" customFormat="1" ht="25.5" customHeight="1">
      <c r="A23" s="155" t="s">
        <v>1469</v>
      </c>
      <c r="B23" s="165">
        <f>$B$20/$C$20*C23</f>
        <v>42598.8128697498</v>
      </c>
      <c r="C23" s="166">
        <v>39407</v>
      </c>
      <c r="D23" s="167">
        <f t="shared" si="0"/>
        <v>92.50727272727272</v>
      </c>
      <c r="E23" s="166">
        <v>37382</v>
      </c>
      <c r="F23" s="168">
        <f>C23/E23*100-100</f>
        <v>5.417045636937573</v>
      </c>
    </row>
    <row r="24" spans="1:6" s="158" customFormat="1" ht="25.5" customHeight="1">
      <c r="A24" s="155" t="s">
        <v>1470</v>
      </c>
      <c r="B24" s="165">
        <f>$B$20/$C$20*C24</f>
        <v>51.8878122604611</v>
      </c>
      <c r="C24" s="166">
        <v>48</v>
      </c>
      <c r="D24" s="167">
        <f t="shared" si="0"/>
        <v>92.50727272727272</v>
      </c>
      <c r="E24" s="166">
        <v>34</v>
      </c>
      <c r="F24" s="168">
        <f>C24/E24*100-100</f>
        <v>41.176470588235304</v>
      </c>
    </row>
    <row r="25" spans="1:6" s="158" customFormat="1" ht="25.5" customHeight="1">
      <c r="A25" s="164" t="s">
        <v>1471</v>
      </c>
      <c r="B25" s="149">
        <v>13060</v>
      </c>
      <c r="C25" s="166">
        <v>13623</v>
      </c>
      <c r="D25" s="167">
        <f aca="true" t="shared" si="3" ref="D25:D37">C25/B25*100</f>
        <v>104.31087289433385</v>
      </c>
      <c r="E25" s="166">
        <v>12607.37</v>
      </c>
      <c r="F25" s="168">
        <f aca="true" t="shared" si="4" ref="F25:F37">C25/E25*100-100</f>
        <v>8.055843526445244</v>
      </c>
    </row>
    <row r="26" spans="1:6" s="158" customFormat="1" ht="25.5" customHeight="1">
      <c r="A26" s="155" t="s">
        <v>1472</v>
      </c>
      <c r="B26" s="165">
        <f aca="true" t="shared" si="5" ref="B26:B29">$B$25/$C$25*C26</f>
        <v>12451.242751229538</v>
      </c>
      <c r="C26" s="166">
        <v>12988</v>
      </c>
      <c r="D26" s="167">
        <f t="shared" si="3"/>
        <v>104.31087289433385</v>
      </c>
      <c r="E26" s="166">
        <v>12047</v>
      </c>
      <c r="F26" s="168">
        <f t="shared" si="4"/>
        <v>7.811073296256325</v>
      </c>
    </row>
    <row r="27" spans="1:6" s="158" customFormat="1" ht="25.5" customHeight="1">
      <c r="A27" s="155" t="s">
        <v>1473</v>
      </c>
      <c r="B27" s="165">
        <f t="shared" si="5"/>
        <v>608.7572487704617</v>
      </c>
      <c r="C27" s="166">
        <v>635</v>
      </c>
      <c r="D27" s="167">
        <f t="shared" si="3"/>
        <v>104.31087289433385</v>
      </c>
      <c r="E27" s="166">
        <v>560</v>
      </c>
      <c r="F27" s="168">
        <f t="shared" si="4"/>
        <v>13.392857142857139</v>
      </c>
    </row>
    <row r="28" spans="1:6" s="158" customFormat="1" ht="25.5" customHeight="1">
      <c r="A28" s="164" t="s">
        <v>1474</v>
      </c>
      <c r="B28" s="149">
        <v>1230</v>
      </c>
      <c r="C28" s="166">
        <v>1273</v>
      </c>
      <c r="D28" s="167">
        <f t="shared" si="3"/>
        <v>103.49593495934958</v>
      </c>
      <c r="E28" s="166">
        <v>1767.64</v>
      </c>
      <c r="F28" s="168">
        <f t="shared" si="4"/>
        <v>-27.98307347649974</v>
      </c>
    </row>
    <row r="29" spans="1:6" s="158" customFormat="1" ht="25.5" customHeight="1">
      <c r="A29" s="155" t="s">
        <v>1475</v>
      </c>
      <c r="B29" s="165">
        <f>$B$28/$C$28*C29</f>
        <v>613.5506677140613</v>
      </c>
      <c r="C29" s="166">
        <v>635</v>
      </c>
      <c r="D29" s="167">
        <f t="shared" si="3"/>
        <v>103.49593495934958</v>
      </c>
      <c r="E29" s="166">
        <v>1103</v>
      </c>
      <c r="F29" s="168">
        <f t="shared" si="4"/>
        <v>-42.42973708068904</v>
      </c>
    </row>
    <row r="30" spans="1:6" s="158" customFormat="1" ht="25.5" customHeight="1">
      <c r="A30" s="155" t="s">
        <v>1468</v>
      </c>
      <c r="B30" s="165">
        <f>$B$28/$C$28*C30</f>
        <v>195.17674783974863</v>
      </c>
      <c r="C30" s="166">
        <v>202</v>
      </c>
      <c r="D30" s="167">
        <f t="shared" si="3"/>
        <v>103.49593495934958</v>
      </c>
      <c r="E30" s="166">
        <v>182</v>
      </c>
      <c r="F30" s="168">
        <f t="shared" si="4"/>
        <v>10.989010989010993</v>
      </c>
    </row>
    <row r="31" spans="1:6" s="158" customFormat="1" ht="25.5" customHeight="1">
      <c r="A31" s="155" t="s">
        <v>1476</v>
      </c>
      <c r="B31" s="165">
        <f>$B$28/$C$28*C31</f>
        <v>421.2725844461901</v>
      </c>
      <c r="C31" s="166">
        <v>436</v>
      </c>
      <c r="D31" s="167">
        <f t="shared" si="3"/>
        <v>103.49593495934958</v>
      </c>
      <c r="E31" s="166">
        <v>481</v>
      </c>
      <c r="F31" s="168">
        <f t="shared" si="4"/>
        <v>-9.355509355509355</v>
      </c>
    </row>
    <row r="32" spans="1:6" s="158" customFormat="1" ht="25.5" customHeight="1">
      <c r="A32" s="156" t="s">
        <v>1477</v>
      </c>
      <c r="B32" s="149">
        <v>121500</v>
      </c>
      <c r="C32" s="169">
        <v>124612</v>
      </c>
      <c r="D32" s="167">
        <f t="shared" si="3"/>
        <v>102.56131687242798</v>
      </c>
      <c r="E32" s="169">
        <v>31198</v>
      </c>
      <c r="F32" s="168">
        <f t="shared" si="4"/>
        <v>299.4230399384576</v>
      </c>
    </row>
    <row r="33" spans="1:6" s="158" customFormat="1" ht="25.5" customHeight="1">
      <c r="A33" s="155" t="s">
        <v>1472</v>
      </c>
      <c r="B33" s="165">
        <f>$B$32/$C$32*C33</f>
        <v>106056.5555484223</v>
      </c>
      <c r="C33" s="169">
        <v>108773</v>
      </c>
      <c r="D33" s="167">
        <f t="shared" si="3"/>
        <v>102.56131687242798</v>
      </c>
      <c r="E33" s="169">
        <v>11659</v>
      </c>
      <c r="F33" s="168">
        <f t="shared" si="4"/>
        <v>832.9530834548418</v>
      </c>
    </row>
    <row r="34" spans="1:6" s="158" customFormat="1" ht="25.5" customHeight="1">
      <c r="A34" s="155" t="s">
        <v>1468</v>
      </c>
      <c r="B34" s="165">
        <f>$B$32/$C$32*C34</f>
        <v>295.4330241068276</v>
      </c>
      <c r="C34" s="169">
        <v>303</v>
      </c>
      <c r="D34" s="167">
        <f t="shared" si="3"/>
        <v>102.56131687242798</v>
      </c>
      <c r="E34" s="169">
        <v>108</v>
      </c>
      <c r="F34" s="168">
        <f t="shared" si="4"/>
        <v>180.55555555555554</v>
      </c>
    </row>
    <row r="35" spans="1:6" s="158" customFormat="1" ht="25.5" customHeight="1">
      <c r="A35" s="155" t="s">
        <v>1469</v>
      </c>
      <c r="B35" s="165">
        <f>$B$32/$C$32*C35</f>
        <v>15120.710685969249</v>
      </c>
      <c r="C35" s="169">
        <v>15508</v>
      </c>
      <c r="D35" s="167">
        <f t="shared" si="3"/>
        <v>102.56131687242798</v>
      </c>
      <c r="E35" s="169">
        <v>19395</v>
      </c>
      <c r="F35" s="168">
        <f t="shared" si="4"/>
        <v>-20.041247744263984</v>
      </c>
    </row>
    <row r="36" spans="1:6" s="158" customFormat="1" ht="25.5" customHeight="1">
      <c r="A36" s="155" t="s">
        <v>1478</v>
      </c>
      <c r="B36" s="165">
        <f>$B$32/$C$32*C36</f>
        <v>27.300741501621033</v>
      </c>
      <c r="C36" s="169">
        <v>28</v>
      </c>
      <c r="D36" s="167">
        <f t="shared" si="3"/>
        <v>102.56131687242798</v>
      </c>
      <c r="E36" s="169">
        <v>36</v>
      </c>
      <c r="F36" s="168">
        <f t="shared" si="4"/>
        <v>-22.222222222222214</v>
      </c>
    </row>
    <row r="37" spans="1:6" s="158" customFormat="1" ht="25.5" customHeight="1">
      <c r="A37" s="155"/>
      <c r="B37" s="165"/>
      <c r="C37" s="169"/>
      <c r="D37" s="167"/>
      <c r="E37" s="169"/>
      <c r="F37" s="168"/>
    </row>
    <row r="38" spans="1:6" s="158" customFormat="1" ht="25.5" customHeight="1">
      <c r="A38" s="155"/>
      <c r="B38" s="165"/>
      <c r="C38" s="169"/>
      <c r="D38" s="167"/>
      <c r="E38" s="169"/>
      <c r="F38" s="168"/>
    </row>
    <row r="39" spans="1:6" s="158" customFormat="1" ht="25.5" customHeight="1">
      <c r="A39" s="170" t="s">
        <v>34</v>
      </c>
      <c r="B39" s="166">
        <f>B5+B11+B16+B20+B25+B28+B32</f>
        <v>324680</v>
      </c>
      <c r="C39" s="166">
        <f>C5+C11+C16+C20+C25+C28+C32</f>
        <v>322336</v>
      </c>
      <c r="D39" s="167">
        <f>C39/B39*100</f>
        <v>99.2780583959591</v>
      </c>
      <c r="E39" s="166">
        <f>E5+E11+E16+E20+E25+E28+E32</f>
        <v>161191.90999999997</v>
      </c>
      <c r="F39" s="168">
        <f>C39/E39*100-100</f>
        <v>99.97033349874695</v>
      </c>
    </row>
    <row r="40" spans="2:6" s="157" customFormat="1" ht="16.5" customHeight="1">
      <c r="B40" s="171"/>
      <c r="C40" s="171"/>
      <c r="D40" s="171"/>
      <c r="E40" s="171"/>
      <c r="F40" s="171"/>
    </row>
    <row r="41" spans="1:6" s="157" customFormat="1" ht="18" customHeight="1">
      <c r="A41" s="172" t="s">
        <v>1479</v>
      </c>
      <c r="B41" s="172"/>
      <c r="C41" s="172"/>
      <c r="D41" s="172"/>
      <c r="E41" s="172"/>
      <c r="F41" s="172"/>
    </row>
    <row r="42" spans="1:6" s="157" customFormat="1" ht="16.5" customHeight="1">
      <c r="A42" s="172"/>
      <c r="B42" s="172"/>
      <c r="C42" s="172"/>
      <c r="D42" s="172"/>
      <c r="E42" s="172"/>
      <c r="F42" s="172"/>
    </row>
    <row r="43" spans="1:6" s="157" customFormat="1" ht="16.5" customHeight="1">
      <c r="A43" s="172"/>
      <c r="B43" s="172"/>
      <c r="C43" s="172"/>
      <c r="D43" s="172"/>
      <c r="E43" s="172"/>
      <c r="F43" s="172"/>
    </row>
    <row r="44" spans="2:6" s="157" customFormat="1" ht="16.5" customHeight="1">
      <c r="B44" s="171"/>
      <c r="C44" s="171"/>
      <c r="D44" s="171"/>
      <c r="E44" s="171"/>
      <c r="F44" s="171"/>
    </row>
    <row r="45" spans="2:6" s="157" customFormat="1" ht="16.5" customHeight="1">
      <c r="B45" s="171"/>
      <c r="C45" s="171"/>
      <c r="D45" s="171"/>
      <c r="E45" s="171"/>
      <c r="F45" s="171"/>
    </row>
  </sheetData>
  <sheetProtection/>
  <mergeCells count="2">
    <mergeCell ref="A2:F2"/>
    <mergeCell ref="A41:F43"/>
  </mergeCells>
  <printOptions verticalCentered="1"/>
  <pageMargins left="0.7900000000000001" right="0.51" top="0.7900000000000001" bottom="0.98" header="0.51" footer="0.51"/>
  <pageSetup horizontalDpi="1200" verticalDpi="1200" orientation="portrait" paperSize="9"/>
</worksheet>
</file>

<file path=xl/worksheets/sheet11.xml><?xml version="1.0" encoding="utf-8"?>
<worksheet xmlns="http://schemas.openxmlformats.org/spreadsheetml/2006/main" xmlns:r="http://schemas.openxmlformats.org/officeDocument/2006/relationships">
  <sheetPr>
    <tabColor rgb="FF7030A0"/>
  </sheetPr>
  <dimension ref="A1:F33"/>
  <sheetViews>
    <sheetView showZeros="0" tabSelected="1" zoomScaleSheetLayoutView="100" workbookViewId="0" topLeftCell="A1">
      <selection activeCell="A24" sqref="A24"/>
    </sheetView>
  </sheetViews>
  <sheetFormatPr defaultColWidth="9.00390625" defaultRowHeight="16.5" customHeight="1"/>
  <cols>
    <col min="1" max="1" width="32.875" style="82" customWidth="1"/>
    <col min="2" max="2" width="10.00390625" style="82" customWidth="1"/>
    <col min="3" max="3" width="9.25390625" style="138" customWidth="1"/>
    <col min="4" max="4" width="9.625" style="82" customWidth="1"/>
    <col min="5" max="5" width="11.50390625" style="82" customWidth="1"/>
    <col min="6" max="6" width="9.125" style="82" customWidth="1"/>
    <col min="7" max="16384" width="9.00390625" style="82" customWidth="1"/>
  </cols>
  <sheetData>
    <row r="1" spans="1:3" s="82" customFormat="1" ht="16.5" customHeight="1">
      <c r="A1" s="82" t="s">
        <v>1480</v>
      </c>
      <c r="C1" s="138"/>
    </row>
    <row r="2" spans="1:6" s="82" customFormat="1" ht="30" customHeight="1">
      <c r="A2" s="99" t="s">
        <v>1481</v>
      </c>
      <c r="B2" s="99"/>
      <c r="C2" s="99"/>
      <c r="D2" s="99"/>
      <c r="E2" s="99"/>
      <c r="F2" s="99"/>
    </row>
    <row r="3" spans="1:6" s="82" customFormat="1" ht="30" customHeight="1">
      <c r="A3" s="139"/>
      <c r="B3" s="139"/>
      <c r="C3" s="140"/>
      <c r="D3" s="139"/>
      <c r="E3" s="141" t="s">
        <v>37</v>
      </c>
      <c r="F3" s="141"/>
    </row>
    <row r="4" spans="1:6" s="137" customFormat="1" ht="25.5" customHeight="1">
      <c r="A4" s="142" t="s">
        <v>1453</v>
      </c>
      <c r="B4" s="143" t="s">
        <v>4</v>
      </c>
      <c r="C4" s="144" t="s">
        <v>5</v>
      </c>
      <c r="D4" s="145" t="s">
        <v>6</v>
      </c>
      <c r="E4" s="146" t="s">
        <v>65</v>
      </c>
      <c r="F4" s="145" t="s">
        <v>8</v>
      </c>
    </row>
    <row r="5" spans="1:6" s="137" customFormat="1" ht="25.5" customHeight="1">
      <c r="A5" s="147" t="s">
        <v>1454</v>
      </c>
      <c r="B5" s="148">
        <v>64530</v>
      </c>
      <c r="C5" s="149">
        <v>70610</v>
      </c>
      <c r="D5" s="150">
        <f>C5/B5*100</f>
        <v>109.42197427553076</v>
      </c>
      <c r="E5" s="149">
        <v>58500</v>
      </c>
      <c r="F5" s="151">
        <f>C5/E5*100-100</f>
        <v>20.700854700854705</v>
      </c>
    </row>
    <row r="6" spans="1:6" s="137" customFormat="1" ht="25.5" customHeight="1">
      <c r="A6" s="152" t="s">
        <v>1482</v>
      </c>
      <c r="B6" s="148">
        <v>63140</v>
      </c>
      <c r="C6" s="149">
        <v>68510</v>
      </c>
      <c r="D6" s="150">
        <f>C6/B6*100</f>
        <v>108.50490972442192</v>
      </c>
      <c r="E6" s="149">
        <v>56634</v>
      </c>
      <c r="F6" s="151">
        <f>C6/E6*100-100</f>
        <v>20.96973549457924</v>
      </c>
    </row>
    <row r="7" spans="1:6" s="137" customFormat="1" ht="25.5" customHeight="1">
      <c r="A7" s="152" t="s">
        <v>1483</v>
      </c>
      <c r="B7" s="148">
        <v>1390</v>
      </c>
      <c r="C7" s="149">
        <v>2100</v>
      </c>
      <c r="D7" s="150"/>
      <c r="E7" s="149">
        <v>1072</v>
      </c>
      <c r="F7" s="151">
        <f>C7/E7*100-100</f>
        <v>95.8955223880597</v>
      </c>
    </row>
    <row r="8" spans="1:6" s="137" customFormat="1" ht="25.5" customHeight="1">
      <c r="A8" s="147" t="s">
        <v>1460</v>
      </c>
      <c r="B8" s="148">
        <v>3990</v>
      </c>
      <c r="C8" s="149">
        <v>3120</v>
      </c>
      <c r="D8" s="150">
        <f aca="true" t="shared" si="0" ref="D8:D23">C8/B8*100</f>
        <v>78.19548872180451</v>
      </c>
      <c r="E8" s="149">
        <v>11439.34</v>
      </c>
      <c r="F8" s="151">
        <f aca="true" t="shared" si="1" ref="F8:F26">C8/E8*100-100</f>
        <v>-72.72569920991945</v>
      </c>
    </row>
    <row r="9" spans="1:6" s="137" customFormat="1" ht="25.5" customHeight="1">
      <c r="A9" s="152" t="s">
        <v>1484</v>
      </c>
      <c r="B9" s="148">
        <v>1990</v>
      </c>
      <c r="C9" s="149">
        <v>1081</v>
      </c>
      <c r="D9" s="150">
        <f t="shared" si="0"/>
        <v>54.321608040201006</v>
      </c>
      <c r="E9" s="149">
        <v>894</v>
      </c>
      <c r="F9" s="151">
        <f t="shared" si="1"/>
        <v>20.917225950783006</v>
      </c>
    </row>
    <row r="10" spans="1:6" s="137" customFormat="1" ht="25.5" customHeight="1">
      <c r="A10" s="152" t="s">
        <v>1485</v>
      </c>
      <c r="B10" s="148">
        <v>610</v>
      </c>
      <c r="C10" s="149">
        <v>549</v>
      </c>
      <c r="D10" s="150">
        <f t="shared" si="0"/>
        <v>90</v>
      </c>
      <c r="E10" s="149">
        <v>246</v>
      </c>
      <c r="F10" s="151">
        <f t="shared" si="1"/>
        <v>123.17073170731709</v>
      </c>
    </row>
    <row r="11" spans="1:6" s="137" customFormat="1" ht="25.5" customHeight="1">
      <c r="A11" s="152" t="s">
        <v>1486</v>
      </c>
      <c r="B11" s="148">
        <v>500</v>
      </c>
      <c r="C11" s="149">
        <v>395</v>
      </c>
      <c r="D11" s="150">
        <f t="shared" si="0"/>
        <v>79</v>
      </c>
      <c r="E11" s="149">
        <v>160</v>
      </c>
      <c r="F11" s="151">
        <f t="shared" si="1"/>
        <v>146.875</v>
      </c>
    </row>
    <row r="12" spans="1:6" s="137" customFormat="1" ht="25.5" customHeight="1">
      <c r="A12" s="152" t="s">
        <v>1487</v>
      </c>
      <c r="B12" s="148">
        <v>360</v>
      </c>
      <c r="C12" s="149">
        <v>533</v>
      </c>
      <c r="D12" s="150">
        <f t="shared" si="0"/>
        <v>148.05555555555557</v>
      </c>
      <c r="E12" s="149">
        <v>104</v>
      </c>
      <c r="F12" s="151">
        <f t="shared" si="1"/>
        <v>412.5</v>
      </c>
    </row>
    <row r="13" spans="1:6" s="137" customFormat="1" ht="25.5" customHeight="1">
      <c r="A13" s="152" t="s">
        <v>1488</v>
      </c>
      <c r="B13" s="148">
        <v>300</v>
      </c>
      <c r="C13" s="149">
        <v>322</v>
      </c>
      <c r="D13" s="150">
        <f t="shared" si="0"/>
        <v>107.33333333333333</v>
      </c>
      <c r="E13" s="149">
        <v>181</v>
      </c>
      <c r="F13" s="151">
        <f t="shared" si="1"/>
        <v>77.90055248618785</v>
      </c>
    </row>
    <row r="14" spans="1:6" s="137" customFormat="1" ht="25.5" customHeight="1">
      <c r="A14" s="152" t="s">
        <v>1489</v>
      </c>
      <c r="B14" s="148">
        <v>40</v>
      </c>
      <c r="C14" s="149">
        <v>240</v>
      </c>
      <c r="D14" s="150">
        <f t="shared" si="0"/>
        <v>600</v>
      </c>
      <c r="E14" s="149">
        <v>9652</v>
      </c>
      <c r="F14" s="151">
        <f t="shared" si="1"/>
        <v>-97.51346871114795</v>
      </c>
    </row>
    <row r="15" spans="1:6" s="137" customFormat="1" ht="25.5" customHeight="1">
      <c r="A15" s="147" t="s">
        <v>1463</v>
      </c>
      <c r="B15" s="148">
        <v>10230</v>
      </c>
      <c r="C15" s="149">
        <v>10100</v>
      </c>
      <c r="D15" s="150">
        <f t="shared" si="0"/>
        <v>98.72922776148583</v>
      </c>
      <c r="E15" s="149">
        <v>6600</v>
      </c>
      <c r="F15" s="151">
        <f t="shared" si="1"/>
        <v>53.03030303030303</v>
      </c>
    </row>
    <row r="16" spans="1:6" s="137" customFormat="1" ht="25.5" customHeight="1">
      <c r="A16" s="152" t="s">
        <v>1490</v>
      </c>
      <c r="B16" s="148">
        <v>10120</v>
      </c>
      <c r="C16" s="149">
        <v>9995</v>
      </c>
      <c r="D16" s="150">
        <f t="shared" si="0"/>
        <v>98.76482213438736</v>
      </c>
      <c r="E16" s="149">
        <v>6556</v>
      </c>
      <c r="F16" s="151">
        <f t="shared" si="1"/>
        <v>52.455765710799255</v>
      </c>
    </row>
    <row r="17" spans="1:6" s="137" customFormat="1" ht="25.5" customHeight="1">
      <c r="A17" s="152" t="s">
        <v>1488</v>
      </c>
      <c r="B17" s="148">
        <v>110</v>
      </c>
      <c r="C17" s="149">
        <v>105</v>
      </c>
      <c r="D17" s="150">
        <f t="shared" si="0"/>
        <v>95.45454545454545</v>
      </c>
      <c r="E17" s="149">
        <v>44</v>
      </c>
      <c r="F17" s="151">
        <f t="shared" si="1"/>
        <v>138.63636363636363</v>
      </c>
    </row>
    <row r="18" spans="1:6" s="137" customFormat="1" ht="25.5" customHeight="1">
      <c r="A18" s="147" t="s">
        <v>1466</v>
      </c>
      <c r="B18" s="148">
        <v>48110</v>
      </c>
      <c r="C18" s="148">
        <v>48110</v>
      </c>
      <c r="D18" s="150">
        <f t="shared" si="0"/>
        <v>100</v>
      </c>
      <c r="E18" s="148">
        <v>41300</v>
      </c>
      <c r="F18" s="151">
        <f t="shared" si="1"/>
        <v>16.489104116222748</v>
      </c>
    </row>
    <row r="19" spans="1:6" s="137" customFormat="1" ht="25.5" customHeight="1">
      <c r="A19" s="153" t="s">
        <v>1491</v>
      </c>
      <c r="B19" s="148">
        <v>43020</v>
      </c>
      <c r="C19" s="154">
        <v>42257</v>
      </c>
      <c r="D19" s="150">
        <f t="shared" si="0"/>
        <v>98.22640632264064</v>
      </c>
      <c r="E19" s="154">
        <v>37457</v>
      </c>
      <c r="F19" s="151">
        <f t="shared" si="1"/>
        <v>12.814694182662791</v>
      </c>
    </row>
    <row r="20" spans="1:6" s="137" customFormat="1" ht="25.5" customHeight="1">
      <c r="A20" s="153" t="s">
        <v>1492</v>
      </c>
      <c r="B20" s="148">
        <v>1990</v>
      </c>
      <c r="C20" s="154">
        <v>1973</v>
      </c>
      <c r="D20" s="150">
        <f t="shared" si="0"/>
        <v>99.14572864321607</v>
      </c>
      <c r="E20" s="154">
        <v>1478</v>
      </c>
      <c r="F20" s="151">
        <f t="shared" si="1"/>
        <v>33.49120433017592</v>
      </c>
    </row>
    <row r="21" spans="1:6" s="137" customFormat="1" ht="25.5" customHeight="1">
      <c r="A21" s="153" t="s">
        <v>1493</v>
      </c>
      <c r="B21" s="148">
        <v>3100</v>
      </c>
      <c r="C21" s="148">
        <v>3880</v>
      </c>
      <c r="D21" s="150">
        <f t="shared" si="0"/>
        <v>125.16129032258065</v>
      </c>
      <c r="E21" s="148">
        <v>2365</v>
      </c>
      <c r="F21" s="151">
        <f t="shared" si="1"/>
        <v>64.05919661733614</v>
      </c>
    </row>
    <row r="22" spans="1:6" s="137" customFormat="1" ht="25.5" customHeight="1">
      <c r="A22" s="155" t="s">
        <v>1471</v>
      </c>
      <c r="B22" s="148">
        <v>9500</v>
      </c>
      <c r="C22" s="149">
        <v>9500</v>
      </c>
      <c r="D22" s="150">
        <f t="shared" si="0"/>
        <v>100</v>
      </c>
      <c r="E22" s="149">
        <v>8000</v>
      </c>
      <c r="F22" s="151">
        <f t="shared" si="1"/>
        <v>18.75</v>
      </c>
    </row>
    <row r="23" spans="1:6" s="137" customFormat="1" ht="25.5" customHeight="1">
      <c r="A23" s="155" t="s">
        <v>1474</v>
      </c>
      <c r="B23" s="148">
        <v>300</v>
      </c>
      <c r="C23" s="149">
        <v>300</v>
      </c>
      <c r="D23" s="150">
        <f t="shared" si="0"/>
        <v>100</v>
      </c>
      <c r="E23" s="149">
        <v>1596</v>
      </c>
      <c r="F23" s="151">
        <f t="shared" si="1"/>
        <v>-81.203007518797</v>
      </c>
    </row>
    <row r="24" spans="1:6" s="137" customFormat="1" ht="25.5" customHeight="1">
      <c r="A24" s="155" t="s">
        <v>1494</v>
      </c>
      <c r="B24" s="148"/>
      <c r="C24" s="149"/>
      <c r="D24" s="150"/>
      <c r="E24" s="149">
        <v>1096</v>
      </c>
      <c r="F24" s="151">
        <f t="shared" si="1"/>
        <v>-100</v>
      </c>
    </row>
    <row r="25" spans="1:6" s="137" customFormat="1" ht="25.5" customHeight="1">
      <c r="A25" s="155" t="s">
        <v>1495</v>
      </c>
      <c r="B25" s="148">
        <v>300</v>
      </c>
      <c r="C25" s="149">
        <v>300</v>
      </c>
      <c r="D25" s="150">
        <f>C25/B25*100</f>
        <v>100</v>
      </c>
      <c r="E25" s="149">
        <v>500</v>
      </c>
      <c r="F25" s="151">
        <f t="shared" si="1"/>
        <v>-40</v>
      </c>
    </row>
    <row r="26" spans="1:6" s="137" customFormat="1" ht="25.5" customHeight="1">
      <c r="A26" s="155" t="s">
        <v>1477</v>
      </c>
      <c r="B26" s="148">
        <v>16390</v>
      </c>
      <c r="C26" s="149">
        <v>16390</v>
      </c>
      <c r="D26" s="150">
        <f>C26/B26*100</f>
        <v>100</v>
      </c>
      <c r="E26" s="149">
        <v>32752</v>
      </c>
      <c r="F26" s="151">
        <f t="shared" si="1"/>
        <v>-49.957254518808014</v>
      </c>
    </row>
    <row r="27" spans="1:6" s="137" customFormat="1" ht="25.5" customHeight="1">
      <c r="A27" s="155"/>
      <c r="B27" s="148"/>
      <c r="C27" s="149"/>
      <c r="D27" s="150"/>
      <c r="E27" s="149"/>
      <c r="F27" s="151"/>
    </row>
    <row r="28" spans="1:6" s="137" customFormat="1" ht="25.5" customHeight="1">
      <c r="A28" s="155"/>
      <c r="B28" s="148"/>
      <c r="C28" s="149"/>
      <c r="D28" s="150"/>
      <c r="E28" s="149"/>
      <c r="F28" s="151"/>
    </row>
    <row r="29" spans="1:6" s="137" customFormat="1" ht="25.5" customHeight="1">
      <c r="A29" s="156"/>
      <c r="B29" s="149"/>
      <c r="C29" s="149"/>
      <c r="D29" s="150"/>
      <c r="E29" s="149"/>
      <c r="F29" s="151"/>
    </row>
    <row r="30" spans="1:6" s="137" customFormat="1" ht="25.5" customHeight="1">
      <c r="A30" s="156"/>
      <c r="B30" s="149">
        <f>B5+B8+B15+B18+B22+B23+B26</f>
        <v>153050</v>
      </c>
      <c r="C30" s="149">
        <f>C5+C8+C15+C18+C22+C23+C26</f>
        <v>158130</v>
      </c>
      <c r="D30" s="150">
        <f>C30/B30*100</f>
        <v>103.31917673962758</v>
      </c>
      <c r="E30" s="149">
        <f>E5+E8+E15+E18+E22+E23+E26</f>
        <v>160187.34</v>
      </c>
      <c r="F30" s="151">
        <f>C30/E30*100-100</f>
        <v>-1.284333705772255</v>
      </c>
    </row>
    <row r="31" spans="1:6" s="82" customFormat="1" ht="16.5" customHeight="1">
      <c r="A31" s="83" t="s">
        <v>1496</v>
      </c>
      <c r="B31" s="83"/>
      <c r="C31" s="83"/>
      <c r="D31" s="83"/>
      <c r="E31" s="83"/>
      <c r="F31" s="83"/>
    </row>
    <row r="32" spans="1:6" s="82" customFormat="1" ht="16.5" customHeight="1">
      <c r="A32" s="83"/>
      <c r="B32" s="83"/>
      <c r="C32" s="83"/>
      <c r="D32" s="83"/>
      <c r="E32" s="83"/>
      <c r="F32" s="83"/>
    </row>
    <row r="33" spans="1:6" s="82" customFormat="1" ht="16.5" customHeight="1">
      <c r="A33" s="83"/>
      <c r="B33" s="83"/>
      <c r="C33" s="83"/>
      <c r="D33" s="83"/>
      <c r="E33" s="83"/>
      <c r="F33" s="83"/>
    </row>
  </sheetData>
  <sheetProtection/>
  <mergeCells count="3">
    <mergeCell ref="A2:F2"/>
    <mergeCell ref="E3:F3"/>
    <mergeCell ref="A31:F33"/>
  </mergeCells>
  <printOptions verticalCentered="1"/>
  <pageMargins left="0.7900000000000001" right="0.67" top="0.7900000000000001" bottom="0.98" header="0.51" footer="0.51"/>
  <pageSetup horizontalDpi="1200" verticalDpi="1200"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F36"/>
  <sheetViews>
    <sheetView zoomScaleSheetLayoutView="100" workbookViewId="0" topLeftCell="A1">
      <selection activeCell="A1" sqref="A1"/>
    </sheetView>
  </sheetViews>
  <sheetFormatPr defaultColWidth="9.00390625" defaultRowHeight="14.25"/>
  <cols>
    <col min="1" max="1" width="29.125" style="109" customWidth="1"/>
    <col min="2" max="2" width="8.50390625" style="111" customWidth="1"/>
    <col min="3" max="3" width="6.25390625" style="109" customWidth="1"/>
    <col min="4" max="4" width="26.50390625" style="109" customWidth="1"/>
    <col min="5" max="5" width="8.625" style="109" customWidth="1"/>
    <col min="6" max="6" width="6.50390625" style="109" customWidth="1"/>
    <col min="7" max="16384" width="9.00390625" style="109" customWidth="1"/>
  </cols>
  <sheetData>
    <row r="1" ht="18" customHeight="1">
      <c r="A1" s="109" t="s">
        <v>1497</v>
      </c>
    </row>
    <row r="2" spans="1:6" s="109" customFormat="1" ht="30" customHeight="1">
      <c r="A2" s="112" t="s">
        <v>1498</v>
      </c>
      <c r="B2" s="112"/>
      <c r="C2" s="112"/>
      <c r="D2" s="112"/>
      <c r="E2" s="112"/>
      <c r="F2" s="112"/>
    </row>
    <row r="3" spans="1:6" s="109" customFormat="1" ht="30" customHeight="1">
      <c r="A3" s="113"/>
      <c r="B3" s="114"/>
      <c r="C3" s="115"/>
      <c r="D3" s="115"/>
      <c r="E3" s="115"/>
      <c r="F3" s="114" t="s">
        <v>37</v>
      </c>
    </row>
    <row r="4" spans="1:6" s="110" customFormat="1" ht="27" customHeight="1">
      <c r="A4" s="116" t="s">
        <v>1499</v>
      </c>
      <c r="B4" s="116"/>
      <c r="C4" s="116"/>
      <c r="D4" s="116" t="s">
        <v>1500</v>
      </c>
      <c r="E4" s="116"/>
      <c r="F4" s="116"/>
    </row>
    <row r="5" spans="1:6" s="110" customFormat="1" ht="24.75" customHeight="1">
      <c r="A5" s="117" t="s">
        <v>1306</v>
      </c>
      <c r="B5" s="118" t="s">
        <v>4</v>
      </c>
      <c r="C5" s="119" t="s">
        <v>5</v>
      </c>
      <c r="D5" s="120" t="s">
        <v>1306</v>
      </c>
      <c r="E5" s="118" t="s">
        <v>4</v>
      </c>
      <c r="F5" s="118" t="s">
        <v>5</v>
      </c>
    </row>
    <row r="6" spans="1:6" s="110" customFormat="1" ht="19.5" customHeight="1">
      <c r="A6" s="121" t="s">
        <v>1501</v>
      </c>
      <c r="B6" s="122">
        <v>507</v>
      </c>
      <c r="C6" s="123">
        <v>500</v>
      </c>
      <c r="D6" s="124" t="s">
        <v>1502</v>
      </c>
      <c r="E6" s="124"/>
      <c r="F6" s="125"/>
    </row>
    <row r="7" spans="1:6" s="110" customFormat="1" ht="19.5" customHeight="1">
      <c r="A7" s="124" t="s">
        <v>1503</v>
      </c>
      <c r="B7" s="126"/>
      <c r="C7" s="125"/>
      <c r="D7" s="124" t="s">
        <v>1504</v>
      </c>
      <c r="E7" s="124"/>
      <c r="F7" s="125"/>
    </row>
    <row r="8" spans="1:6" s="110" customFormat="1" ht="19.5" customHeight="1">
      <c r="A8" s="124" t="s">
        <v>1505</v>
      </c>
      <c r="B8" s="126"/>
      <c r="C8" s="125"/>
      <c r="D8" s="124" t="s">
        <v>1506</v>
      </c>
      <c r="E8" s="124"/>
      <c r="F8" s="125"/>
    </row>
    <row r="9" spans="1:6" s="110" customFormat="1" ht="19.5" customHeight="1">
      <c r="A9" s="124" t="s">
        <v>1507</v>
      </c>
      <c r="B9" s="126"/>
      <c r="C9" s="125"/>
      <c r="D9" s="124" t="s">
        <v>1508</v>
      </c>
      <c r="E9" s="124"/>
      <c r="F9" s="125"/>
    </row>
    <row r="10" spans="1:6" s="110" customFormat="1" ht="19.5" customHeight="1">
      <c r="A10" s="124" t="s">
        <v>1509</v>
      </c>
      <c r="B10" s="126"/>
      <c r="C10" s="125"/>
      <c r="D10" s="124" t="s">
        <v>1510</v>
      </c>
      <c r="E10" s="124"/>
      <c r="F10" s="125"/>
    </row>
    <row r="11" spans="1:6" s="110" customFormat="1" ht="19.5" customHeight="1">
      <c r="A11" s="124" t="s">
        <v>1511</v>
      </c>
      <c r="B11" s="126"/>
      <c r="C11" s="125"/>
      <c r="D11" s="124" t="s">
        <v>1512</v>
      </c>
      <c r="E11" s="124"/>
      <c r="F11" s="125"/>
    </row>
    <row r="12" spans="1:6" s="110" customFormat="1" ht="19.5" customHeight="1">
      <c r="A12" s="127" t="s">
        <v>1513</v>
      </c>
      <c r="B12" s="128"/>
      <c r="C12" s="125">
        <v>500</v>
      </c>
      <c r="D12" s="124" t="s">
        <v>1514</v>
      </c>
      <c r="E12" s="124"/>
      <c r="F12" s="125"/>
    </row>
    <row r="13" spans="1:6" s="110" customFormat="1" ht="19.5" customHeight="1">
      <c r="A13" s="121" t="s">
        <v>1515</v>
      </c>
      <c r="B13" s="129"/>
      <c r="C13" s="125"/>
      <c r="D13" s="124" t="s">
        <v>1516</v>
      </c>
      <c r="E13" s="124"/>
      <c r="F13" s="125"/>
    </row>
    <row r="14" spans="1:6" s="110" customFormat="1" ht="19.5" customHeight="1">
      <c r="A14" s="124"/>
      <c r="B14" s="129"/>
      <c r="C14" s="125"/>
      <c r="D14" s="124" t="s">
        <v>1517</v>
      </c>
      <c r="E14" s="124"/>
      <c r="F14" s="125"/>
    </row>
    <row r="15" spans="1:6" s="110" customFormat="1" ht="19.5" customHeight="1">
      <c r="A15" s="121" t="s">
        <v>1518</v>
      </c>
      <c r="B15" s="129"/>
      <c r="C15" s="125"/>
      <c r="D15" s="124" t="s">
        <v>1519</v>
      </c>
      <c r="E15" s="124"/>
      <c r="F15" s="125"/>
    </row>
    <row r="16" spans="1:6" s="110" customFormat="1" ht="19.5" customHeight="1">
      <c r="A16" s="124" t="s">
        <v>1520</v>
      </c>
      <c r="B16" s="129"/>
      <c r="C16" s="125"/>
      <c r="D16" s="121" t="s">
        <v>1521</v>
      </c>
      <c r="E16" s="121"/>
      <c r="F16" s="125"/>
    </row>
    <row r="17" spans="1:6" s="110" customFormat="1" ht="19.5" customHeight="1">
      <c r="A17" s="124" t="s">
        <v>1522</v>
      </c>
      <c r="B17" s="129"/>
      <c r="C17" s="125"/>
      <c r="D17" s="124" t="s">
        <v>1523</v>
      </c>
      <c r="E17" s="124"/>
      <c r="F17" s="125"/>
    </row>
    <row r="18" spans="1:6" s="110" customFormat="1" ht="19.5" customHeight="1">
      <c r="A18" s="124" t="s">
        <v>1524</v>
      </c>
      <c r="B18" s="129"/>
      <c r="C18" s="125"/>
      <c r="D18" s="124" t="s">
        <v>1525</v>
      </c>
      <c r="E18" s="124"/>
      <c r="F18" s="125"/>
    </row>
    <row r="19" spans="1:6" s="110" customFormat="1" ht="19.5" customHeight="1">
      <c r="A19" s="124" t="s">
        <v>1526</v>
      </c>
      <c r="B19" s="129"/>
      <c r="C19" s="125"/>
      <c r="D19" s="124" t="s">
        <v>1527</v>
      </c>
      <c r="E19" s="124"/>
      <c r="F19" s="125"/>
    </row>
    <row r="20" spans="1:6" s="110" customFormat="1" ht="19.5" customHeight="1">
      <c r="A20" s="121" t="s">
        <v>1528</v>
      </c>
      <c r="B20" s="129"/>
      <c r="C20" s="125"/>
      <c r="D20" s="124" t="s">
        <v>1529</v>
      </c>
      <c r="E20" s="124"/>
      <c r="F20" s="125"/>
    </row>
    <row r="21" spans="1:6" s="110" customFormat="1" ht="19.5" customHeight="1">
      <c r="A21" s="124" t="s">
        <v>1530</v>
      </c>
      <c r="B21" s="129"/>
      <c r="C21" s="125"/>
      <c r="D21" s="124" t="s">
        <v>1531</v>
      </c>
      <c r="E21" s="124"/>
      <c r="F21" s="125"/>
    </row>
    <row r="22" spans="1:6" s="110" customFormat="1" ht="19.5" customHeight="1">
      <c r="A22" s="124" t="s">
        <v>1532</v>
      </c>
      <c r="B22" s="129"/>
      <c r="C22" s="125"/>
      <c r="D22" s="124" t="s">
        <v>1533</v>
      </c>
      <c r="E22" s="124"/>
      <c r="F22" s="125"/>
    </row>
    <row r="23" spans="1:6" s="110" customFormat="1" ht="19.5" customHeight="1">
      <c r="A23" s="124" t="s">
        <v>1534</v>
      </c>
      <c r="B23" s="129"/>
      <c r="C23" s="125"/>
      <c r="D23" s="124" t="s">
        <v>1535</v>
      </c>
      <c r="E23" s="124"/>
      <c r="F23" s="125"/>
    </row>
    <row r="24" spans="1:6" s="110" customFormat="1" ht="19.5" customHeight="1">
      <c r="A24" s="124" t="s">
        <v>1536</v>
      </c>
      <c r="B24" s="129"/>
      <c r="C24" s="125"/>
      <c r="D24" s="124" t="s">
        <v>1537</v>
      </c>
      <c r="E24" s="124"/>
      <c r="F24" s="125"/>
    </row>
    <row r="25" spans="1:6" s="110" customFormat="1" ht="19.5" customHeight="1">
      <c r="A25" s="121" t="s">
        <v>1538</v>
      </c>
      <c r="B25" s="129"/>
      <c r="C25" s="130"/>
      <c r="D25" s="124" t="s">
        <v>1539</v>
      </c>
      <c r="E25" s="124"/>
      <c r="F25" s="130"/>
    </row>
    <row r="26" spans="1:6" s="110" customFormat="1" ht="19.5" customHeight="1">
      <c r="A26" s="124" t="s">
        <v>1540</v>
      </c>
      <c r="B26" s="129"/>
      <c r="C26" s="130"/>
      <c r="D26" s="124" t="s">
        <v>1541</v>
      </c>
      <c r="E26" s="124"/>
      <c r="F26" s="130"/>
    </row>
    <row r="27" spans="1:6" s="110" customFormat="1" ht="19.5" customHeight="1">
      <c r="A27" s="124" t="s">
        <v>1542</v>
      </c>
      <c r="B27" s="129"/>
      <c r="C27" s="130"/>
      <c r="D27" s="124" t="s">
        <v>1543</v>
      </c>
      <c r="E27" s="124"/>
      <c r="F27" s="130"/>
    </row>
    <row r="28" spans="1:6" s="110" customFormat="1" ht="19.5" customHeight="1">
      <c r="A28" s="124" t="s">
        <v>1544</v>
      </c>
      <c r="B28" s="129"/>
      <c r="C28" s="130"/>
      <c r="D28" s="124" t="s">
        <v>1545</v>
      </c>
      <c r="E28" s="124"/>
      <c r="F28" s="130"/>
    </row>
    <row r="29" spans="1:6" s="110" customFormat="1" ht="19.5" customHeight="1">
      <c r="A29" s="121" t="s">
        <v>1546</v>
      </c>
      <c r="B29" s="129">
        <v>507</v>
      </c>
      <c r="C29" s="130"/>
      <c r="D29" s="124" t="s">
        <v>1547</v>
      </c>
      <c r="E29" s="124"/>
      <c r="F29" s="130"/>
    </row>
    <row r="30" spans="1:6" s="110" customFormat="1" ht="19.5" customHeight="1">
      <c r="A30" s="121"/>
      <c r="B30" s="129"/>
      <c r="C30" s="130"/>
      <c r="D30" s="124" t="s">
        <v>1548</v>
      </c>
      <c r="E30" s="128">
        <v>507</v>
      </c>
      <c r="F30" s="131">
        <v>507</v>
      </c>
    </row>
    <row r="31" spans="1:6" s="110" customFormat="1" ht="19.5" customHeight="1">
      <c r="A31" s="132"/>
      <c r="B31" s="128"/>
      <c r="C31" s="130"/>
      <c r="D31" s="124" t="s">
        <v>1549</v>
      </c>
      <c r="E31" s="128"/>
      <c r="F31" s="133"/>
    </row>
    <row r="32" spans="1:6" s="110" customFormat="1" ht="19.5" customHeight="1">
      <c r="A32" s="132" t="s">
        <v>1550</v>
      </c>
      <c r="B32" s="128"/>
      <c r="C32" s="130">
        <v>7</v>
      </c>
      <c r="D32" s="124" t="s">
        <v>1551</v>
      </c>
      <c r="E32" s="134"/>
      <c r="F32" s="133"/>
    </row>
    <row r="33" spans="1:6" s="110" customFormat="1" ht="19.5" customHeight="1">
      <c r="A33" s="132"/>
      <c r="B33" s="128"/>
      <c r="C33" s="130"/>
      <c r="D33" s="124"/>
      <c r="E33" s="134"/>
      <c r="F33" s="133"/>
    </row>
    <row r="34" spans="1:6" s="110" customFormat="1" ht="19.5" customHeight="1">
      <c r="A34" s="121" t="s">
        <v>1552</v>
      </c>
      <c r="B34" s="129">
        <v>507</v>
      </c>
      <c r="C34" s="129">
        <v>507</v>
      </c>
      <c r="D34" s="121" t="s">
        <v>61</v>
      </c>
      <c r="E34" s="135">
        <v>507</v>
      </c>
      <c r="F34" s="133">
        <v>507</v>
      </c>
    </row>
    <row r="35" s="110" customFormat="1" ht="10.5">
      <c r="B35" s="136"/>
    </row>
    <row r="36" s="110" customFormat="1" ht="10.5">
      <c r="B36" s="136"/>
    </row>
  </sheetData>
  <sheetProtection/>
  <mergeCells count="3">
    <mergeCell ref="A2:F2"/>
    <mergeCell ref="A4:C4"/>
    <mergeCell ref="D4:F4"/>
  </mergeCells>
  <printOptions/>
  <pageMargins left="0.67" right="0.43000000000000005" top="0.7900000000000001" bottom="0.75"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52"/>
  <sheetViews>
    <sheetView showZeros="0" zoomScaleSheetLayoutView="100" workbookViewId="0" topLeftCell="A1">
      <selection activeCell="A2" sqref="A2:I2"/>
    </sheetView>
  </sheetViews>
  <sheetFormatPr defaultColWidth="9.00390625" defaultRowHeight="14.25"/>
  <cols>
    <col min="1" max="1" width="12.50390625" style="84" customWidth="1"/>
    <col min="2" max="2" width="49.125" style="83" customWidth="1"/>
    <col min="3" max="3" width="8.375" style="84" customWidth="1"/>
    <col min="4" max="4" width="9.875" style="85" customWidth="1"/>
    <col min="5" max="5" width="7.875" style="85" customWidth="1"/>
    <col min="6" max="6" width="8.00390625" style="85" customWidth="1"/>
    <col min="7" max="8" width="8.375" style="85" customWidth="1"/>
    <col min="9" max="9" width="8.375" style="82" customWidth="1"/>
    <col min="10" max="16384" width="9.00390625" style="82" customWidth="1"/>
  </cols>
  <sheetData>
    <row r="1" spans="1:8" s="82" customFormat="1" ht="15">
      <c r="A1" s="86" t="s">
        <v>1553</v>
      </c>
      <c r="B1" s="83"/>
      <c r="C1" s="84"/>
      <c r="D1" s="85"/>
      <c r="E1" s="85"/>
      <c r="F1" s="85"/>
      <c r="G1" s="85"/>
      <c r="H1" s="85"/>
    </row>
    <row r="2" spans="1:9" s="82" customFormat="1" ht="21.75">
      <c r="A2" s="99" t="s">
        <v>1554</v>
      </c>
      <c r="B2" s="99"/>
      <c r="C2" s="99"/>
      <c r="D2" s="99"/>
      <c r="E2" s="99"/>
      <c r="F2" s="99"/>
      <c r="G2" s="99"/>
      <c r="H2" s="99"/>
      <c r="I2" s="99"/>
    </row>
    <row r="3" spans="1:9" s="82" customFormat="1" ht="15">
      <c r="A3" s="89"/>
      <c r="B3" s="89"/>
      <c r="C3" s="89"/>
      <c r="D3" s="89"/>
      <c r="E3" s="89"/>
      <c r="F3" s="89"/>
      <c r="G3" s="89"/>
      <c r="H3" s="89"/>
      <c r="I3" s="108" t="s">
        <v>37</v>
      </c>
    </row>
    <row r="4" spans="1:9" s="82" customFormat="1" ht="31.5" customHeight="1">
      <c r="A4" s="100" t="s">
        <v>1555</v>
      </c>
      <c r="B4" s="101" t="s">
        <v>1556</v>
      </c>
      <c r="C4" s="101" t="s">
        <v>1557</v>
      </c>
      <c r="D4" s="101" t="s">
        <v>1558</v>
      </c>
      <c r="E4" s="101" t="s">
        <v>1559</v>
      </c>
      <c r="F4" s="101" t="s">
        <v>1560</v>
      </c>
      <c r="G4" s="101" t="s">
        <v>1561</v>
      </c>
      <c r="H4" s="101" t="s">
        <v>1562</v>
      </c>
      <c r="I4" s="101" t="s">
        <v>1563</v>
      </c>
    </row>
    <row r="5" spans="1:9" s="82" customFormat="1" ht="24" customHeight="1">
      <c r="A5" s="102" t="s">
        <v>1314</v>
      </c>
      <c r="B5" s="103"/>
      <c r="C5" s="102"/>
      <c r="D5" s="104">
        <f aca="true" t="shared" si="0" ref="D5:G5">SUM(D6:D49)</f>
        <v>604552</v>
      </c>
      <c r="E5" s="104">
        <f>SUM(E6:E52)</f>
        <v>16000</v>
      </c>
      <c r="F5" s="104">
        <f t="shared" si="0"/>
        <v>0</v>
      </c>
      <c r="G5" s="104">
        <f t="shared" si="0"/>
        <v>1100</v>
      </c>
      <c r="H5" s="104">
        <f>SUM(H6:H52)</f>
        <v>619452</v>
      </c>
      <c r="I5" s="104">
        <v>620300</v>
      </c>
    </row>
    <row r="6" spans="1:9" s="82" customFormat="1" ht="24" customHeight="1">
      <c r="A6" s="105" t="s">
        <v>1564</v>
      </c>
      <c r="B6" s="105" t="s">
        <v>1565</v>
      </c>
      <c r="C6" s="106" t="s">
        <v>1566</v>
      </c>
      <c r="D6" s="104">
        <v>0</v>
      </c>
      <c r="E6" s="104">
        <v>0</v>
      </c>
      <c r="F6" s="104"/>
      <c r="G6" s="104"/>
      <c r="H6" s="104">
        <v>0</v>
      </c>
      <c r="I6" s="104"/>
    </row>
    <row r="7" spans="1:9" s="82" customFormat="1" ht="24" customHeight="1">
      <c r="A7" s="105" t="s">
        <v>1564</v>
      </c>
      <c r="B7" s="105" t="s">
        <v>1567</v>
      </c>
      <c r="C7" s="106" t="s">
        <v>1566</v>
      </c>
      <c r="D7" s="104">
        <v>22000</v>
      </c>
      <c r="E7" s="104">
        <v>0</v>
      </c>
      <c r="F7" s="104"/>
      <c r="G7" s="104">
        <v>0</v>
      </c>
      <c r="H7" s="104">
        <v>22000</v>
      </c>
      <c r="I7" s="104"/>
    </row>
    <row r="8" spans="1:9" s="82" customFormat="1" ht="24" customHeight="1">
      <c r="A8" s="105" t="s">
        <v>1564</v>
      </c>
      <c r="B8" s="105" t="s">
        <v>1568</v>
      </c>
      <c r="C8" s="106" t="s">
        <v>1566</v>
      </c>
      <c r="D8" s="104">
        <v>200</v>
      </c>
      <c r="E8" s="104">
        <v>0</v>
      </c>
      <c r="F8" s="104"/>
      <c r="G8" s="104">
        <v>0</v>
      </c>
      <c r="H8" s="104">
        <v>200</v>
      </c>
      <c r="I8" s="104"/>
    </row>
    <row r="9" spans="1:9" s="82" customFormat="1" ht="24" customHeight="1">
      <c r="A9" s="105" t="s">
        <v>1564</v>
      </c>
      <c r="B9" s="105" t="s">
        <v>1569</v>
      </c>
      <c r="C9" s="106" t="s">
        <v>1566</v>
      </c>
      <c r="D9" s="104">
        <v>400</v>
      </c>
      <c r="E9" s="104">
        <v>0</v>
      </c>
      <c r="F9" s="104"/>
      <c r="G9" s="104">
        <v>0</v>
      </c>
      <c r="H9" s="104">
        <v>400</v>
      </c>
      <c r="I9" s="104"/>
    </row>
    <row r="10" spans="1:9" s="82" customFormat="1" ht="24" customHeight="1">
      <c r="A10" s="105" t="s">
        <v>1564</v>
      </c>
      <c r="B10" s="105" t="s">
        <v>1570</v>
      </c>
      <c r="C10" s="106" t="s">
        <v>1566</v>
      </c>
      <c r="D10" s="104">
        <v>1150</v>
      </c>
      <c r="E10" s="104">
        <v>0</v>
      </c>
      <c r="F10" s="104"/>
      <c r="G10" s="104">
        <v>0</v>
      </c>
      <c r="H10" s="104">
        <v>1150</v>
      </c>
      <c r="I10" s="104"/>
    </row>
    <row r="11" spans="1:9" s="82" customFormat="1" ht="24" customHeight="1">
      <c r="A11" s="105" t="s">
        <v>1564</v>
      </c>
      <c r="B11" s="105" t="s">
        <v>1571</v>
      </c>
      <c r="C11" s="106" t="s">
        <v>1566</v>
      </c>
      <c r="D11" s="104">
        <v>1592.5</v>
      </c>
      <c r="E11" s="104">
        <v>0</v>
      </c>
      <c r="F11" s="104"/>
      <c r="G11" s="104">
        <v>0</v>
      </c>
      <c r="H11" s="104">
        <v>1592.5</v>
      </c>
      <c r="I11" s="104"/>
    </row>
    <row r="12" spans="1:9" s="82" customFormat="1" ht="24" customHeight="1">
      <c r="A12" s="105" t="s">
        <v>1564</v>
      </c>
      <c r="B12" s="105" t="s">
        <v>1572</v>
      </c>
      <c r="C12" s="106" t="s">
        <v>1566</v>
      </c>
      <c r="D12" s="104">
        <v>2000</v>
      </c>
      <c r="E12" s="104">
        <v>0</v>
      </c>
      <c r="F12" s="104"/>
      <c r="G12" s="104">
        <v>0</v>
      </c>
      <c r="H12" s="104">
        <v>2000</v>
      </c>
      <c r="I12" s="104"/>
    </row>
    <row r="13" spans="1:9" s="82" customFormat="1" ht="24" customHeight="1">
      <c r="A13" s="105" t="s">
        <v>1564</v>
      </c>
      <c r="B13" s="105" t="s">
        <v>1573</v>
      </c>
      <c r="C13" s="106" t="s">
        <v>1566</v>
      </c>
      <c r="D13" s="104">
        <v>3000</v>
      </c>
      <c r="E13" s="104">
        <v>0</v>
      </c>
      <c r="F13" s="104"/>
      <c r="G13" s="104">
        <v>0</v>
      </c>
      <c r="H13" s="104">
        <v>3000</v>
      </c>
      <c r="I13" s="104"/>
    </row>
    <row r="14" spans="1:9" s="82" customFormat="1" ht="24" customHeight="1">
      <c r="A14" s="105" t="s">
        <v>1564</v>
      </c>
      <c r="B14" s="105" t="s">
        <v>1574</v>
      </c>
      <c r="C14" s="106" t="s">
        <v>1566</v>
      </c>
      <c r="D14" s="104">
        <v>3000</v>
      </c>
      <c r="E14" s="104">
        <v>0</v>
      </c>
      <c r="F14" s="104"/>
      <c r="G14" s="104">
        <v>0</v>
      </c>
      <c r="H14" s="104">
        <v>3000</v>
      </c>
      <c r="I14" s="104"/>
    </row>
    <row r="15" spans="1:9" s="82" customFormat="1" ht="24" customHeight="1">
      <c r="A15" s="105" t="s">
        <v>1564</v>
      </c>
      <c r="B15" s="105" t="s">
        <v>1575</v>
      </c>
      <c r="C15" s="106" t="s">
        <v>1566</v>
      </c>
      <c r="D15" s="104">
        <v>3600</v>
      </c>
      <c r="E15" s="104">
        <v>0</v>
      </c>
      <c r="F15" s="104"/>
      <c r="G15" s="104">
        <v>0</v>
      </c>
      <c r="H15" s="104">
        <v>3600</v>
      </c>
      <c r="I15" s="104"/>
    </row>
    <row r="16" spans="1:9" s="82" customFormat="1" ht="24" customHeight="1">
      <c r="A16" s="105" t="s">
        <v>1564</v>
      </c>
      <c r="B16" s="105" t="s">
        <v>1576</v>
      </c>
      <c r="C16" s="106" t="s">
        <v>1566</v>
      </c>
      <c r="D16" s="104">
        <v>4500</v>
      </c>
      <c r="E16" s="104">
        <v>0</v>
      </c>
      <c r="F16" s="104"/>
      <c r="G16" s="104">
        <v>0</v>
      </c>
      <c r="H16" s="104">
        <v>4500</v>
      </c>
      <c r="I16" s="104"/>
    </row>
    <row r="17" spans="1:9" s="82" customFormat="1" ht="24" customHeight="1">
      <c r="A17" s="105" t="s">
        <v>1564</v>
      </c>
      <c r="B17" s="105" t="s">
        <v>1577</v>
      </c>
      <c r="C17" s="106" t="s">
        <v>1566</v>
      </c>
      <c r="D17" s="104">
        <v>5000</v>
      </c>
      <c r="E17" s="104">
        <v>0</v>
      </c>
      <c r="F17" s="104"/>
      <c r="G17" s="104">
        <v>0</v>
      </c>
      <c r="H17" s="104">
        <v>5000</v>
      </c>
      <c r="I17" s="104"/>
    </row>
    <row r="18" spans="1:9" s="82" customFormat="1" ht="24" customHeight="1">
      <c r="A18" s="105" t="s">
        <v>1564</v>
      </c>
      <c r="B18" s="105" t="s">
        <v>1578</v>
      </c>
      <c r="C18" s="106" t="s">
        <v>1566</v>
      </c>
      <c r="D18" s="104">
        <v>6907.5</v>
      </c>
      <c r="E18" s="104">
        <v>0</v>
      </c>
      <c r="F18" s="104"/>
      <c r="G18" s="104">
        <v>0</v>
      </c>
      <c r="H18" s="104">
        <v>6907.5</v>
      </c>
      <c r="I18" s="104"/>
    </row>
    <row r="19" spans="1:9" s="82" customFormat="1" ht="24" customHeight="1">
      <c r="A19" s="105" t="s">
        <v>1564</v>
      </c>
      <c r="B19" s="105" t="s">
        <v>1579</v>
      </c>
      <c r="C19" s="106" t="s">
        <v>1566</v>
      </c>
      <c r="D19" s="104">
        <v>10000</v>
      </c>
      <c r="E19" s="104">
        <v>0</v>
      </c>
      <c r="F19" s="104"/>
      <c r="G19" s="104">
        <v>0</v>
      </c>
      <c r="H19" s="104">
        <v>10000</v>
      </c>
      <c r="I19" s="104"/>
    </row>
    <row r="20" spans="1:9" s="82" customFormat="1" ht="24" customHeight="1">
      <c r="A20" s="105" t="s">
        <v>1564</v>
      </c>
      <c r="B20" s="105" t="s">
        <v>1580</v>
      </c>
      <c r="C20" s="106" t="s">
        <v>1566</v>
      </c>
      <c r="D20" s="104">
        <v>10000</v>
      </c>
      <c r="E20" s="104">
        <v>0</v>
      </c>
      <c r="F20" s="104"/>
      <c r="G20" s="104">
        <v>0</v>
      </c>
      <c r="H20" s="104">
        <v>10000</v>
      </c>
      <c r="I20" s="104"/>
    </row>
    <row r="21" spans="1:9" s="82" customFormat="1" ht="24" customHeight="1">
      <c r="A21" s="105" t="s">
        <v>1564</v>
      </c>
      <c r="B21" s="105" t="s">
        <v>1581</v>
      </c>
      <c r="C21" s="106" t="s">
        <v>1566</v>
      </c>
      <c r="D21" s="104">
        <v>10050</v>
      </c>
      <c r="E21" s="104">
        <v>0</v>
      </c>
      <c r="F21" s="104"/>
      <c r="G21" s="104">
        <v>0</v>
      </c>
      <c r="H21" s="104">
        <v>10050</v>
      </c>
      <c r="I21" s="104"/>
    </row>
    <row r="22" spans="1:9" s="82" customFormat="1" ht="24" customHeight="1">
      <c r="A22" s="105" t="s">
        <v>1564</v>
      </c>
      <c r="B22" s="105" t="s">
        <v>1582</v>
      </c>
      <c r="C22" s="106" t="s">
        <v>1566</v>
      </c>
      <c r="D22" s="104">
        <v>15600</v>
      </c>
      <c r="E22" s="104">
        <v>0</v>
      </c>
      <c r="F22" s="104"/>
      <c r="G22" s="104">
        <v>0</v>
      </c>
      <c r="H22" s="104">
        <v>15600</v>
      </c>
      <c r="I22" s="104"/>
    </row>
    <row r="23" spans="1:9" s="82" customFormat="1" ht="24" customHeight="1">
      <c r="A23" s="105" t="s">
        <v>1564</v>
      </c>
      <c r="B23" s="105" t="s">
        <v>1583</v>
      </c>
      <c r="C23" s="106" t="s">
        <v>1566</v>
      </c>
      <c r="D23" s="104">
        <v>22671</v>
      </c>
      <c r="E23" s="104">
        <v>0</v>
      </c>
      <c r="F23" s="104"/>
      <c r="G23" s="104">
        <v>0</v>
      </c>
      <c r="H23" s="104">
        <v>22671</v>
      </c>
      <c r="I23" s="104"/>
    </row>
    <row r="24" spans="1:9" s="82" customFormat="1" ht="24" customHeight="1">
      <c r="A24" s="105" t="s">
        <v>1564</v>
      </c>
      <c r="B24" s="105" t="s">
        <v>1584</v>
      </c>
      <c r="C24" s="106" t="s">
        <v>1566</v>
      </c>
      <c r="D24" s="104">
        <v>0</v>
      </c>
      <c r="E24" s="104">
        <v>0</v>
      </c>
      <c r="F24" s="104"/>
      <c r="G24" s="104"/>
      <c r="H24" s="104">
        <v>0</v>
      </c>
      <c r="I24" s="104"/>
    </row>
    <row r="25" spans="1:9" s="82" customFormat="1" ht="24" customHeight="1">
      <c r="A25" s="105" t="s">
        <v>1564</v>
      </c>
      <c r="B25" s="107" t="s">
        <v>1585</v>
      </c>
      <c r="C25" s="106" t="s">
        <v>1566</v>
      </c>
      <c r="D25" s="104">
        <v>25000</v>
      </c>
      <c r="E25" s="104">
        <v>0</v>
      </c>
      <c r="F25" s="104"/>
      <c r="G25" s="104">
        <v>0</v>
      </c>
      <c r="H25" s="104">
        <v>25000</v>
      </c>
      <c r="I25" s="104"/>
    </row>
    <row r="26" spans="1:9" s="82" customFormat="1" ht="24" customHeight="1">
      <c r="A26" s="105" t="s">
        <v>1564</v>
      </c>
      <c r="B26" s="105" t="s">
        <v>1586</v>
      </c>
      <c r="C26" s="106" t="s">
        <v>1566</v>
      </c>
      <c r="D26" s="104">
        <v>34077</v>
      </c>
      <c r="E26" s="104">
        <v>0</v>
      </c>
      <c r="F26" s="104"/>
      <c r="G26" s="104">
        <v>0</v>
      </c>
      <c r="H26" s="104">
        <v>34077</v>
      </c>
      <c r="I26" s="104"/>
    </row>
    <row r="27" spans="1:9" s="82" customFormat="1" ht="24" customHeight="1">
      <c r="A27" s="105" t="s">
        <v>1564</v>
      </c>
      <c r="B27" s="105" t="s">
        <v>1587</v>
      </c>
      <c r="C27" s="106" t="s">
        <v>1566</v>
      </c>
      <c r="D27" s="104">
        <v>2000</v>
      </c>
      <c r="E27" s="104">
        <v>0</v>
      </c>
      <c r="F27" s="104"/>
      <c r="G27" s="104">
        <v>0</v>
      </c>
      <c r="H27" s="104">
        <v>2000</v>
      </c>
      <c r="I27" s="104"/>
    </row>
    <row r="28" spans="1:9" s="82" customFormat="1" ht="24" customHeight="1">
      <c r="A28" s="105" t="s">
        <v>1564</v>
      </c>
      <c r="B28" s="105" t="s">
        <v>1588</v>
      </c>
      <c r="C28" s="106" t="s">
        <v>1566</v>
      </c>
      <c r="D28" s="104">
        <v>4179</v>
      </c>
      <c r="E28" s="104">
        <v>0</v>
      </c>
      <c r="F28" s="104"/>
      <c r="G28" s="104">
        <v>0</v>
      </c>
      <c r="H28" s="104">
        <v>4179</v>
      </c>
      <c r="I28" s="104"/>
    </row>
    <row r="29" spans="1:9" s="82" customFormat="1" ht="24" customHeight="1">
      <c r="A29" s="105" t="s">
        <v>1564</v>
      </c>
      <c r="B29" s="105" t="s">
        <v>1589</v>
      </c>
      <c r="C29" s="106" t="s">
        <v>1566</v>
      </c>
      <c r="D29" s="104">
        <v>1000</v>
      </c>
      <c r="E29" s="104">
        <v>0</v>
      </c>
      <c r="F29" s="104"/>
      <c r="G29" s="104">
        <v>0</v>
      </c>
      <c r="H29" s="104">
        <v>1000</v>
      </c>
      <c r="I29" s="104"/>
    </row>
    <row r="30" spans="1:9" s="82" customFormat="1" ht="24" customHeight="1">
      <c r="A30" s="105" t="s">
        <v>1564</v>
      </c>
      <c r="B30" s="105" t="s">
        <v>1590</v>
      </c>
      <c r="C30" s="106" t="s">
        <v>1566</v>
      </c>
      <c r="D30" s="104">
        <v>16807</v>
      </c>
      <c r="E30" s="104">
        <v>0</v>
      </c>
      <c r="F30" s="104"/>
      <c r="G30" s="104">
        <v>0</v>
      </c>
      <c r="H30" s="104">
        <v>16807</v>
      </c>
      <c r="I30" s="104"/>
    </row>
    <row r="31" spans="1:9" s="82" customFormat="1" ht="24" customHeight="1">
      <c r="A31" s="105" t="s">
        <v>1564</v>
      </c>
      <c r="B31" s="105" t="s">
        <v>1591</v>
      </c>
      <c r="C31" s="106" t="s">
        <v>1566</v>
      </c>
      <c r="D31" s="104">
        <v>2700</v>
      </c>
      <c r="E31" s="104">
        <v>0</v>
      </c>
      <c r="F31" s="104"/>
      <c r="G31" s="104">
        <v>0</v>
      </c>
      <c r="H31" s="104">
        <v>2700</v>
      </c>
      <c r="I31" s="104"/>
    </row>
    <row r="32" spans="1:9" s="82" customFormat="1" ht="24" customHeight="1">
      <c r="A32" s="105" t="s">
        <v>1564</v>
      </c>
      <c r="B32" s="105" t="s">
        <v>1592</v>
      </c>
      <c r="C32" s="106" t="s">
        <v>1566</v>
      </c>
      <c r="D32" s="104">
        <v>50000</v>
      </c>
      <c r="E32" s="104">
        <v>0</v>
      </c>
      <c r="F32" s="104"/>
      <c r="G32" s="104">
        <v>0</v>
      </c>
      <c r="H32" s="104">
        <v>50000</v>
      </c>
      <c r="I32" s="104"/>
    </row>
    <row r="33" spans="1:9" s="82" customFormat="1" ht="24" customHeight="1">
      <c r="A33" s="105" t="s">
        <v>1564</v>
      </c>
      <c r="B33" s="105" t="s">
        <v>1593</v>
      </c>
      <c r="C33" s="106" t="s">
        <v>1566</v>
      </c>
      <c r="D33" s="104">
        <v>8000</v>
      </c>
      <c r="E33" s="104">
        <v>0</v>
      </c>
      <c r="F33" s="104"/>
      <c r="G33" s="104">
        <v>0</v>
      </c>
      <c r="H33" s="104">
        <v>8000</v>
      </c>
      <c r="I33" s="104"/>
    </row>
    <row r="34" spans="1:9" s="82" customFormat="1" ht="24" customHeight="1">
      <c r="A34" s="105" t="s">
        <v>1564</v>
      </c>
      <c r="B34" s="105" t="s">
        <v>1594</v>
      </c>
      <c r="C34" s="106" t="s">
        <v>1566</v>
      </c>
      <c r="D34" s="104">
        <v>17000</v>
      </c>
      <c r="E34" s="104">
        <v>0</v>
      </c>
      <c r="F34" s="104"/>
      <c r="G34" s="104">
        <v>0</v>
      </c>
      <c r="H34" s="104">
        <v>17000</v>
      </c>
      <c r="I34" s="104"/>
    </row>
    <row r="35" spans="1:9" s="82" customFormat="1" ht="24" customHeight="1">
      <c r="A35" s="105" t="s">
        <v>1564</v>
      </c>
      <c r="B35" s="105" t="s">
        <v>1595</v>
      </c>
      <c r="C35" s="106" t="s">
        <v>1566</v>
      </c>
      <c r="D35" s="104">
        <v>22189</v>
      </c>
      <c r="E35" s="104">
        <v>0</v>
      </c>
      <c r="F35" s="104"/>
      <c r="G35" s="104">
        <v>0</v>
      </c>
      <c r="H35" s="104">
        <v>22189</v>
      </c>
      <c r="I35" s="104"/>
    </row>
    <row r="36" spans="1:9" s="82" customFormat="1" ht="24" customHeight="1">
      <c r="A36" s="105" t="s">
        <v>1564</v>
      </c>
      <c r="B36" s="105" t="s">
        <v>1596</v>
      </c>
      <c r="C36" s="106" t="s">
        <v>1566</v>
      </c>
      <c r="D36" s="104">
        <v>47924</v>
      </c>
      <c r="E36" s="104">
        <v>0</v>
      </c>
      <c r="F36" s="104"/>
      <c r="G36" s="104">
        <v>0</v>
      </c>
      <c r="H36" s="104">
        <v>47924</v>
      </c>
      <c r="I36" s="104"/>
    </row>
    <row r="37" spans="1:9" s="82" customFormat="1" ht="24" customHeight="1">
      <c r="A37" s="105" t="s">
        <v>1564</v>
      </c>
      <c r="B37" s="105" t="s">
        <v>1597</v>
      </c>
      <c r="C37" s="106" t="s">
        <v>1566</v>
      </c>
      <c r="D37" s="104">
        <v>1300</v>
      </c>
      <c r="E37" s="104">
        <v>0</v>
      </c>
      <c r="F37" s="104"/>
      <c r="G37" s="104">
        <v>0</v>
      </c>
      <c r="H37" s="104">
        <v>1300</v>
      </c>
      <c r="I37" s="104"/>
    </row>
    <row r="38" spans="1:9" s="82" customFormat="1" ht="24" customHeight="1">
      <c r="A38" s="105" t="s">
        <v>1564</v>
      </c>
      <c r="B38" s="105" t="s">
        <v>1598</v>
      </c>
      <c r="C38" s="106" t="s">
        <v>1566</v>
      </c>
      <c r="D38" s="104">
        <v>25000</v>
      </c>
      <c r="E38" s="104">
        <v>0</v>
      </c>
      <c r="F38" s="104"/>
      <c r="G38" s="104">
        <v>0</v>
      </c>
      <c r="H38" s="104">
        <v>25000</v>
      </c>
      <c r="I38" s="104"/>
    </row>
    <row r="39" spans="1:9" s="82" customFormat="1" ht="24" customHeight="1">
      <c r="A39" s="105" t="s">
        <v>1564</v>
      </c>
      <c r="B39" s="105" t="s">
        <v>1599</v>
      </c>
      <c r="C39" s="106" t="s">
        <v>1566</v>
      </c>
      <c r="D39" s="104">
        <v>0</v>
      </c>
      <c r="E39" s="104">
        <v>0</v>
      </c>
      <c r="F39" s="104"/>
      <c r="G39" s="104"/>
      <c r="H39" s="104">
        <v>0</v>
      </c>
      <c r="I39" s="104"/>
    </row>
    <row r="40" spans="1:9" s="82" customFormat="1" ht="24" customHeight="1">
      <c r="A40" s="105" t="s">
        <v>1564</v>
      </c>
      <c r="B40" s="105" t="s">
        <v>1600</v>
      </c>
      <c r="C40" s="106" t="s">
        <v>1566</v>
      </c>
      <c r="D40" s="104">
        <v>10630</v>
      </c>
      <c r="E40" s="104">
        <v>0</v>
      </c>
      <c r="F40" s="104"/>
      <c r="G40" s="104">
        <v>0</v>
      </c>
      <c r="H40" s="104">
        <v>10630</v>
      </c>
      <c r="I40" s="104"/>
    </row>
    <row r="41" spans="1:9" s="82" customFormat="1" ht="24" customHeight="1">
      <c r="A41" s="105" t="s">
        <v>1564</v>
      </c>
      <c r="B41" s="105" t="s">
        <v>1601</v>
      </c>
      <c r="C41" s="106" t="s">
        <v>1566</v>
      </c>
      <c r="D41" s="104">
        <v>16486</v>
      </c>
      <c r="E41" s="104">
        <v>0</v>
      </c>
      <c r="F41" s="104"/>
      <c r="G41" s="104">
        <v>0</v>
      </c>
      <c r="H41" s="104">
        <v>16486</v>
      </c>
      <c r="I41" s="104"/>
    </row>
    <row r="42" spans="1:9" s="82" customFormat="1" ht="24" customHeight="1">
      <c r="A42" s="105" t="s">
        <v>1564</v>
      </c>
      <c r="B42" s="105" t="s">
        <v>1602</v>
      </c>
      <c r="C42" s="106" t="s">
        <v>1566</v>
      </c>
      <c r="D42" s="104">
        <v>70000</v>
      </c>
      <c r="E42" s="104">
        <v>0</v>
      </c>
      <c r="F42" s="104"/>
      <c r="G42" s="104">
        <v>0</v>
      </c>
      <c r="H42" s="104">
        <v>70000</v>
      </c>
      <c r="I42" s="104"/>
    </row>
    <row r="43" spans="1:9" s="82" customFormat="1" ht="24" customHeight="1">
      <c r="A43" s="105" t="s">
        <v>1564</v>
      </c>
      <c r="B43" s="105" t="s">
        <v>1603</v>
      </c>
      <c r="C43" s="106" t="s">
        <v>1566</v>
      </c>
      <c r="D43" s="104">
        <v>1100</v>
      </c>
      <c r="E43" s="104">
        <v>0</v>
      </c>
      <c r="F43" s="104"/>
      <c r="G43" s="104">
        <v>1100</v>
      </c>
      <c r="H43" s="104">
        <v>0</v>
      </c>
      <c r="I43" s="104"/>
    </row>
    <row r="44" spans="1:9" s="82" customFormat="1" ht="24" customHeight="1">
      <c r="A44" s="105" t="s">
        <v>1564</v>
      </c>
      <c r="B44" s="105" t="s">
        <v>1604</v>
      </c>
      <c r="C44" s="106" t="s">
        <v>1566</v>
      </c>
      <c r="D44" s="104">
        <v>489</v>
      </c>
      <c r="E44" s="104">
        <v>0</v>
      </c>
      <c r="F44" s="104"/>
      <c r="G44" s="104">
        <v>0</v>
      </c>
      <c r="H44" s="104">
        <v>489</v>
      </c>
      <c r="I44" s="104"/>
    </row>
    <row r="45" spans="1:9" s="82" customFormat="1" ht="24" customHeight="1">
      <c r="A45" s="105" t="s">
        <v>1564</v>
      </c>
      <c r="B45" s="105" t="s">
        <v>1605</v>
      </c>
      <c r="C45" s="106" t="s">
        <v>1566</v>
      </c>
      <c r="D45" s="104">
        <v>30000</v>
      </c>
      <c r="E45" s="104">
        <v>0</v>
      </c>
      <c r="F45" s="104"/>
      <c r="G45" s="104">
        <v>0</v>
      </c>
      <c r="H45" s="104">
        <v>30000</v>
      </c>
      <c r="I45" s="104"/>
    </row>
    <row r="46" spans="1:9" s="82" customFormat="1" ht="24" customHeight="1">
      <c r="A46" s="105" t="s">
        <v>1564</v>
      </c>
      <c r="B46" s="105" t="s">
        <v>1606</v>
      </c>
      <c r="C46" s="106" t="s">
        <v>1566</v>
      </c>
      <c r="D46" s="104">
        <v>45000</v>
      </c>
      <c r="E46" s="104">
        <v>0</v>
      </c>
      <c r="F46" s="104"/>
      <c r="G46" s="104">
        <v>0</v>
      </c>
      <c r="H46" s="104">
        <v>45000</v>
      </c>
      <c r="I46" s="104"/>
    </row>
    <row r="47" spans="1:9" s="82" customFormat="1" ht="24" customHeight="1">
      <c r="A47" s="105" t="s">
        <v>1564</v>
      </c>
      <c r="B47" s="105" t="s">
        <v>1607</v>
      </c>
      <c r="C47" s="106" t="s">
        <v>1566</v>
      </c>
      <c r="D47" s="104">
        <v>20000</v>
      </c>
      <c r="E47" s="104">
        <v>0</v>
      </c>
      <c r="F47" s="104"/>
      <c r="G47" s="104">
        <v>0</v>
      </c>
      <c r="H47" s="104">
        <v>20000</v>
      </c>
      <c r="I47" s="104"/>
    </row>
    <row r="48" spans="1:9" s="82" customFormat="1" ht="24" customHeight="1">
      <c r="A48" s="105" t="s">
        <v>1564</v>
      </c>
      <c r="B48" s="105" t="s">
        <v>1608</v>
      </c>
      <c r="C48" s="106" t="s">
        <v>1566</v>
      </c>
      <c r="D48" s="104">
        <v>5000</v>
      </c>
      <c r="E48" s="104"/>
      <c r="F48" s="104"/>
      <c r="G48" s="104">
        <v>0</v>
      </c>
      <c r="H48" s="104">
        <v>5000</v>
      </c>
      <c r="I48" s="104"/>
    </row>
    <row r="49" spans="1:9" s="82" customFormat="1" ht="24" customHeight="1">
      <c r="A49" s="105" t="s">
        <v>1564</v>
      </c>
      <c r="B49" s="105" t="s">
        <v>1609</v>
      </c>
      <c r="C49" s="106" t="s">
        <v>1566</v>
      </c>
      <c r="D49" s="104">
        <v>27000</v>
      </c>
      <c r="E49" s="104"/>
      <c r="F49" s="104"/>
      <c r="G49" s="104">
        <v>0</v>
      </c>
      <c r="H49" s="104">
        <v>27000</v>
      </c>
      <c r="I49" s="104"/>
    </row>
    <row r="50" spans="1:9" s="82" customFormat="1" ht="24" customHeight="1">
      <c r="A50" s="105" t="s">
        <v>1564</v>
      </c>
      <c r="B50" s="105" t="s">
        <v>1610</v>
      </c>
      <c r="C50" s="106" t="s">
        <v>1566</v>
      </c>
      <c r="D50" s="104"/>
      <c r="E50" s="104">
        <v>5000</v>
      </c>
      <c r="F50" s="104"/>
      <c r="G50" s="104"/>
      <c r="H50" s="104">
        <v>5000</v>
      </c>
      <c r="I50" s="104"/>
    </row>
    <row r="51" spans="1:9" s="82" customFormat="1" ht="24" customHeight="1">
      <c r="A51" s="105" t="s">
        <v>1564</v>
      </c>
      <c r="B51" s="105" t="s">
        <v>1611</v>
      </c>
      <c r="C51" s="106" t="s">
        <v>1566</v>
      </c>
      <c r="D51" s="104"/>
      <c r="E51" s="104">
        <v>10000</v>
      </c>
      <c r="F51" s="104"/>
      <c r="G51" s="104"/>
      <c r="H51" s="104">
        <v>10000</v>
      </c>
      <c r="I51" s="104"/>
    </row>
    <row r="52" spans="1:9" s="82" customFormat="1" ht="24" customHeight="1">
      <c r="A52" s="105" t="s">
        <v>1564</v>
      </c>
      <c r="B52" s="105" t="s">
        <v>1612</v>
      </c>
      <c r="C52" s="106" t="s">
        <v>1566</v>
      </c>
      <c r="D52" s="104"/>
      <c r="E52" s="104">
        <v>1000</v>
      </c>
      <c r="F52" s="104"/>
      <c r="G52" s="104"/>
      <c r="H52" s="104">
        <v>1000</v>
      </c>
      <c r="I52" s="104"/>
    </row>
  </sheetData>
  <sheetProtection/>
  <mergeCells count="2">
    <mergeCell ref="A2:I2"/>
    <mergeCell ref="A3:H3"/>
  </mergeCells>
  <dataValidations count="1">
    <dataValidation allowBlank="1" showInputMessage="1" showErrorMessage="1" promptTitle="提示" prompt="债务名称请与表1B保持一致。" sqref="B30 B22:B23 B34:B35"/>
  </dataValidations>
  <hyperlinks>
    <hyperlink ref="A47" display="永嘉县财政局"/>
    <hyperlink ref="B47" display="2019年浙江省政府一般债券（六期）"/>
    <hyperlink ref="A49" display="永嘉县财政局"/>
    <hyperlink ref="A48" display="永嘉县财政局"/>
    <hyperlink ref="A50:A52" display="永嘉县财政局"/>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3"/>
  <sheetViews>
    <sheetView zoomScaleSheetLayoutView="100" workbookViewId="0" topLeftCell="A1">
      <selection activeCell="E16" sqref="E16"/>
    </sheetView>
  </sheetViews>
  <sheetFormatPr defaultColWidth="9.00390625" defaultRowHeight="14.25"/>
  <cols>
    <col min="1" max="1" width="13.50390625" style="84" customWidth="1"/>
    <col min="2" max="2" width="43.00390625" style="82" customWidth="1"/>
    <col min="3" max="3" width="9.00390625" style="82" customWidth="1"/>
    <col min="4" max="4" width="10.875" style="85" customWidth="1"/>
    <col min="5" max="5" width="11.75390625" style="85" customWidth="1"/>
    <col min="6" max="6" width="9.875" style="85" customWidth="1"/>
    <col min="7" max="8" width="9.625" style="85" customWidth="1"/>
    <col min="9" max="9" width="9.50390625" style="85" customWidth="1"/>
    <col min="10" max="16384" width="9.00390625" style="82" customWidth="1"/>
  </cols>
  <sheetData>
    <row r="1" spans="1:9" s="82" customFormat="1" ht="15">
      <c r="A1" s="86" t="s">
        <v>1613</v>
      </c>
      <c r="D1" s="85"/>
      <c r="E1" s="85"/>
      <c r="F1" s="85"/>
      <c r="G1" s="85"/>
      <c r="H1" s="85"/>
      <c r="I1" s="85"/>
    </row>
    <row r="2" spans="1:9" s="83" customFormat="1" ht="27" customHeight="1">
      <c r="A2" s="87" t="s">
        <v>1614</v>
      </c>
      <c r="B2" s="87"/>
      <c r="C2" s="87"/>
      <c r="D2" s="87"/>
      <c r="E2" s="87"/>
      <c r="F2" s="87"/>
      <c r="G2" s="87"/>
      <c r="H2" s="87"/>
      <c r="I2" s="87"/>
    </row>
    <row r="3" spans="1:9" s="83" customFormat="1" ht="21" customHeight="1">
      <c r="A3" s="88"/>
      <c r="B3" s="89"/>
      <c r="C3" s="89"/>
      <c r="D3" s="89"/>
      <c r="E3" s="89"/>
      <c r="F3" s="89"/>
      <c r="G3" s="89"/>
      <c r="H3" s="82"/>
      <c r="I3" s="89" t="s">
        <v>37</v>
      </c>
    </row>
    <row r="4" spans="1:9" s="83" customFormat="1" ht="33" customHeight="1">
      <c r="A4" s="90" t="s">
        <v>1555</v>
      </c>
      <c r="B4" s="90" t="s">
        <v>1556</v>
      </c>
      <c r="C4" s="90" t="s">
        <v>1557</v>
      </c>
      <c r="D4" s="90" t="s">
        <v>1558</v>
      </c>
      <c r="E4" s="90" t="s">
        <v>1559</v>
      </c>
      <c r="F4" s="90" t="s">
        <v>1560</v>
      </c>
      <c r="G4" s="90" t="s">
        <v>1561</v>
      </c>
      <c r="H4" s="90" t="s">
        <v>1562</v>
      </c>
      <c r="I4" s="90" t="s">
        <v>1563</v>
      </c>
    </row>
    <row r="5" spans="1:9" s="83" customFormat="1" ht="30.75" customHeight="1">
      <c r="A5" s="91" t="s">
        <v>1314</v>
      </c>
      <c r="B5" s="92"/>
      <c r="C5" s="91"/>
      <c r="D5" s="93">
        <f>SUM(D6:D23)</f>
        <v>382964</v>
      </c>
      <c r="E5" s="93">
        <f aca="true" t="shared" si="0" ref="E5:H5">SUM(E6:E33)</f>
        <v>190000</v>
      </c>
      <c r="F5" s="93"/>
      <c r="G5" s="93">
        <f t="shared" si="0"/>
        <v>10700</v>
      </c>
      <c r="H5" s="93">
        <f t="shared" si="0"/>
        <v>562264</v>
      </c>
      <c r="I5" s="93">
        <v>563000</v>
      </c>
    </row>
    <row r="6" spans="1:9" s="83" customFormat="1" ht="30.75" customHeight="1">
      <c r="A6" s="94" t="s">
        <v>1564</v>
      </c>
      <c r="B6" s="95" t="s">
        <v>1615</v>
      </c>
      <c r="C6" s="91" t="s">
        <v>1616</v>
      </c>
      <c r="D6" s="96">
        <v>6900</v>
      </c>
      <c r="E6" s="96"/>
      <c r="F6" s="93"/>
      <c r="G6" s="97"/>
      <c r="H6" s="96">
        <v>6900</v>
      </c>
      <c r="I6" s="96"/>
    </row>
    <row r="7" spans="1:9" s="83" customFormat="1" ht="30.75" customHeight="1">
      <c r="A7" s="94" t="s">
        <v>1564</v>
      </c>
      <c r="B7" s="95" t="s">
        <v>1617</v>
      </c>
      <c r="C7" s="91" t="s">
        <v>1616</v>
      </c>
      <c r="D7" s="96">
        <v>5000</v>
      </c>
      <c r="E7" s="96"/>
      <c r="F7" s="93"/>
      <c r="G7" s="97"/>
      <c r="H7" s="96">
        <v>5000</v>
      </c>
      <c r="I7" s="96"/>
    </row>
    <row r="8" spans="1:9" s="83" customFormat="1" ht="30.75" customHeight="1">
      <c r="A8" s="94" t="s">
        <v>1564</v>
      </c>
      <c r="B8" s="95" t="s">
        <v>1618</v>
      </c>
      <c r="C8" s="91" t="s">
        <v>1616</v>
      </c>
      <c r="D8" s="96">
        <v>10000</v>
      </c>
      <c r="E8" s="96"/>
      <c r="F8" s="93"/>
      <c r="G8" s="97"/>
      <c r="H8" s="96">
        <v>10000</v>
      </c>
      <c r="I8" s="96"/>
    </row>
    <row r="9" spans="1:9" s="83" customFormat="1" ht="30.75" customHeight="1">
      <c r="A9" s="94" t="s">
        <v>1564</v>
      </c>
      <c r="B9" s="95" t="s">
        <v>1619</v>
      </c>
      <c r="C9" s="91" t="s">
        <v>1616</v>
      </c>
      <c r="D9" s="96">
        <v>27100</v>
      </c>
      <c r="E9" s="96"/>
      <c r="F9" s="93"/>
      <c r="G9" s="97"/>
      <c r="H9" s="96">
        <v>27100</v>
      </c>
      <c r="I9" s="96"/>
    </row>
    <row r="10" spans="1:9" s="83" customFormat="1" ht="30.75" customHeight="1">
      <c r="A10" s="94" t="s">
        <v>1564</v>
      </c>
      <c r="B10" s="95" t="s">
        <v>1620</v>
      </c>
      <c r="C10" s="91" t="s">
        <v>1616</v>
      </c>
      <c r="D10" s="96">
        <v>10700</v>
      </c>
      <c r="E10" s="96"/>
      <c r="F10" s="93"/>
      <c r="G10" s="96">
        <v>10700</v>
      </c>
      <c r="H10" s="96">
        <v>0</v>
      </c>
      <c r="I10" s="96"/>
    </row>
    <row r="11" spans="1:9" s="82" customFormat="1" ht="30.75" customHeight="1">
      <c r="A11" s="94" t="s">
        <v>1564</v>
      </c>
      <c r="B11" s="95" t="s">
        <v>1621</v>
      </c>
      <c r="C11" s="91" t="s">
        <v>1616</v>
      </c>
      <c r="D11" s="96">
        <v>30000</v>
      </c>
      <c r="E11" s="96"/>
      <c r="F11" s="96"/>
      <c r="G11" s="97"/>
      <c r="H11" s="96">
        <v>30000</v>
      </c>
      <c r="I11" s="96"/>
    </row>
    <row r="12" spans="1:9" s="82" customFormat="1" ht="30.75" customHeight="1">
      <c r="A12" s="94" t="s">
        <v>1564</v>
      </c>
      <c r="B12" s="95" t="s">
        <v>1622</v>
      </c>
      <c r="C12" s="91" t="s">
        <v>1616</v>
      </c>
      <c r="D12" s="96">
        <v>22464</v>
      </c>
      <c r="E12" s="96"/>
      <c r="F12" s="96"/>
      <c r="G12" s="97"/>
      <c r="H12" s="96">
        <v>22464</v>
      </c>
      <c r="I12" s="96"/>
    </row>
    <row r="13" spans="1:9" s="82" customFormat="1" ht="30.75" customHeight="1">
      <c r="A13" s="94" t="s">
        <v>1564</v>
      </c>
      <c r="B13" s="95" t="s">
        <v>1623</v>
      </c>
      <c r="C13" s="91" t="s">
        <v>1616</v>
      </c>
      <c r="D13" s="96">
        <v>20000</v>
      </c>
      <c r="E13" s="96"/>
      <c r="F13" s="96"/>
      <c r="G13" s="97"/>
      <c r="H13" s="96">
        <v>20000</v>
      </c>
      <c r="I13" s="96"/>
    </row>
    <row r="14" spans="1:9" s="82" customFormat="1" ht="30.75" customHeight="1">
      <c r="A14" s="94" t="s">
        <v>1564</v>
      </c>
      <c r="B14" s="94" t="s">
        <v>1624</v>
      </c>
      <c r="C14" s="91" t="s">
        <v>1616</v>
      </c>
      <c r="D14" s="96">
        <v>17000</v>
      </c>
      <c r="E14" s="96"/>
      <c r="F14" s="96"/>
      <c r="G14" s="97"/>
      <c r="H14" s="96">
        <v>17000</v>
      </c>
      <c r="I14" s="96"/>
    </row>
    <row r="15" spans="1:9" s="82" customFormat="1" ht="30.75" customHeight="1">
      <c r="A15" s="94" t="s">
        <v>1564</v>
      </c>
      <c r="B15" s="94" t="s">
        <v>1625</v>
      </c>
      <c r="C15" s="91" t="s">
        <v>1616</v>
      </c>
      <c r="D15" s="96">
        <v>20000</v>
      </c>
      <c r="E15" s="96"/>
      <c r="F15" s="96"/>
      <c r="G15" s="97"/>
      <c r="H15" s="96">
        <v>20000</v>
      </c>
      <c r="I15" s="96"/>
    </row>
    <row r="16" spans="1:9" s="82" customFormat="1" ht="30.75" customHeight="1">
      <c r="A16" s="94" t="s">
        <v>1564</v>
      </c>
      <c r="B16" s="94" t="s">
        <v>1626</v>
      </c>
      <c r="C16" s="91" t="s">
        <v>1616</v>
      </c>
      <c r="D16" s="96">
        <v>10000</v>
      </c>
      <c r="E16" s="96"/>
      <c r="F16" s="96"/>
      <c r="G16" s="97"/>
      <c r="H16" s="96">
        <v>10000</v>
      </c>
      <c r="I16" s="96"/>
    </row>
    <row r="17" spans="1:9" s="82" customFormat="1" ht="30.75" customHeight="1">
      <c r="A17" s="94" t="s">
        <v>1564</v>
      </c>
      <c r="B17" s="94" t="s">
        <v>1627</v>
      </c>
      <c r="C17" s="91" t="s">
        <v>1616</v>
      </c>
      <c r="D17" s="96">
        <v>15000</v>
      </c>
      <c r="E17" s="96"/>
      <c r="F17" s="96"/>
      <c r="G17" s="97"/>
      <c r="H17" s="96">
        <v>15000</v>
      </c>
      <c r="I17" s="96"/>
    </row>
    <row r="18" spans="1:9" s="82" customFormat="1" ht="30.75" customHeight="1">
      <c r="A18" s="94" t="s">
        <v>1564</v>
      </c>
      <c r="B18" s="94" t="s">
        <v>1628</v>
      </c>
      <c r="C18" s="91" t="s">
        <v>1616</v>
      </c>
      <c r="D18" s="96">
        <v>6000</v>
      </c>
      <c r="E18" s="96"/>
      <c r="F18" s="96"/>
      <c r="G18" s="97"/>
      <c r="H18" s="96">
        <v>6000</v>
      </c>
      <c r="I18" s="96"/>
    </row>
    <row r="19" spans="1:9" s="82" customFormat="1" ht="30.75" customHeight="1">
      <c r="A19" s="94" t="s">
        <v>1564</v>
      </c>
      <c r="B19" s="94" t="s">
        <v>1629</v>
      </c>
      <c r="C19" s="91" t="s">
        <v>1616</v>
      </c>
      <c r="D19" s="96">
        <v>22000</v>
      </c>
      <c r="E19" s="96"/>
      <c r="F19" s="96"/>
      <c r="G19" s="97"/>
      <c r="H19" s="96">
        <v>22000</v>
      </c>
      <c r="I19" s="96"/>
    </row>
    <row r="20" spans="1:9" s="82" customFormat="1" ht="30.75" customHeight="1">
      <c r="A20" s="94" t="s">
        <v>1564</v>
      </c>
      <c r="B20" s="94" t="s">
        <v>1630</v>
      </c>
      <c r="C20" s="91" t="s">
        <v>1616</v>
      </c>
      <c r="D20" s="96">
        <v>1500</v>
      </c>
      <c r="E20" s="96"/>
      <c r="F20" s="96"/>
      <c r="G20" s="97"/>
      <c r="H20" s="96">
        <v>1500</v>
      </c>
      <c r="I20" s="96"/>
    </row>
    <row r="21" spans="1:9" s="82" customFormat="1" ht="30.75" customHeight="1">
      <c r="A21" s="94" t="s">
        <v>1564</v>
      </c>
      <c r="B21" s="94" t="s">
        <v>1631</v>
      </c>
      <c r="C21" s="91" t="s">
        <v>1616</v>
      </c>
      <c r="D21" s="96">
        <v>30000</v>
      </c>
      <c r="E21" s="96"/>
      <c r="F21" s="96"/>
      <c r="G21" s="97"/>
      <c r="H21" s="96">
        <v>30000</v>
      </c>
      <c r="I21" s="96"/>
    </row>
    <row r="22" spans="1:9" s="82" customFormat="1" ht="30.75" customHeight="1">
      <c r="A22" s="94" t="s">
        <v>1564</v>
      </c>
      <c r="B22" s="94" t="s">
        <v>1632</v>
      </c>
      <c r="C22" s="91" t="s">
        <v>1616</v>
      </c>
      <c r="D22" s="96">
        <v>7100</v>
      </c>
      <c r="E22" s="96"/>
      <c r="F22" s="96"/>
      <c r="G22" s="97"/>
      <c r="H22" s="96">
        <v>7100</v>
      </c>
      <c r="I22" s="96"/>
    </row>
    <row r="23" spans="1:9" s="82" customFormat="1" ht="30.75" customHeight="1">
      <c r="A23" s="94" t="s">
        <v>1564</v>
      </c>
      <c r="B23" s="94" t="s">
        <v>1633</v>
      </c>
      <c r="C23" s="91" t="s">
        <v>1616</v>
      </c>
      <c r="D23" s="96">
        <v>122200</v>
      </c>
      <c r="E23" s="96"/>
      <c r="F23" s="96"/>
      <c r="G23" s="97"/>
      <c r="H23" s="96">
        <v>122200</v>
      </c>
      <c r="I23" s="98"/>
    </row>
    <row r="24" spans="1:9" s="82" customFormat="1" ht="30.75" customHeight="1">
      <c r="A24" s="94" t="s">
        <v>1564</v>
      </c>
      <c r="B24" s="94" t="s">
        <v>1634</v>
      </c>
      <c r="C24" s="91" t="s">
        <v>1616</v>
      </c>
      <c r="D24" s="96"/>
      <c r="E24" s="96">
        <v>4000</v>
      </c>
      <c r="F24" s="96"/>
      <c r="G24" s="97"/>
      <c r="H24" s="96">
        <v>4000</v>
      </c>
      <c r="I24" s="98"/>
    </row>
    <row r="25" spans="1:9" s="82" customFormat="1" ht="30.75" customHeight="1">
      <c r="A25" s="94" t="s">
        <v>1564</v>
      </c>
      <c r="B25" s="94" t="s">
        <v>1635</v>
      </c>
      <c r="C25" s="91" t="s">
        <v>1616</v>
      </c>
      <c r="D25" s="96"/>
      <c r="E25" s="96">
        <v>12600</v>
      </c>
      <c r="F25" s="96"/>
      <c r="G25" s="97"/>
      <c r="H25" s="96">
        <v>12600</v>
      </c>
      <c r="I25" s="98"/>
    </row>
    <row r="26" spans="1:9" s="82" customFormat="1" ht="30.75" customHeight="1">
      <c r="A26" s="94" t="s">
        <v>1564</v>
      </c>
      <c r="B26" s="94" t="s">
        <v>1636</v>
      </c>
      <c r="C26" s="91" t="s">
        <v>1616</v>
      </c>
      <c r="D26" s="96"/>
      <c r="E26" s="96">
        <v>10000</v>
      </c>
      <c r="F26" s="96"/>
      <c r="G26" s="97"/>
      <c r="H26" s="96">
        <v>10000</v>
      </c>
      <c r="I26" s="98"/>
    </row>
    <row r="27" spans="1:9" s="82" customFormat="1" ht="30.75" customHeight="1">
      <c r="A27" s="94" t="s">
        <v>1564</v>
      </c>
      <c r="B27" s="94" t="s">
        <v>1637</v>
      </c>
      <c r="C27" s="91" t="s">
        <v>1616</v>
      </c>
      <c r="D27" s="96"/>
      <c r="E27" s="96">
        <v>2200</v>
      </c>
      <c r="F27" s="96"/>
      <c r="G27" s="97"/>
      <c r="H27" s="96">
        <v>2200</v>
      </c>
      <c r="I27" s="98"/>
    </row>
    <row r="28" spans="1:9" s="82" customFormat="1" ht="30.75" customHeight="1">
      <c r="A28" s="94" t="s">
        <v>1564</v>
      </c>
      <c r="B28" s="94" t="s">
        <v>1638</v>
      </c>
      <c r="C28" s="91" t="s">
        <v>1616</v>
      </c>
      <c r="D28" s="96"/>
      <c r="E28" s="96">
        <v>2000</v>
      </c>
      <c r="F28" s="96"/>
      <c r="G28" s="97"/>
      <c r="H28" s="96">
        <v>2000</v>
      </c>
      <c r="I28" s="98"/>
    </row>
    <row r="29" spans="1:9" s="82" customFormat="1" ht="30.75" customHeight="1">
      <c r="A29" s="94" t="s">
        <v>1564</v>
      </c>
      <c r="B29" s="94" t="s">
        <v>1639</v>
      </c>
      <c r="C29" s="91" t="s">
        <v>1616</v>
      </c>
      <c r="D29" s="96"/>
      <c r="E29" s="96">
        <v>12000</v>
      </c>
      <c r="F29" s="96"/>
      <c r="G29" s="97"/>
      <c r="H29" s="96">
        <v>12000</v>
      </c>
      <c r="I29" s="98"/>
    </row>
    <row r="30" spans="1:9" s="82" customFormat="1" ht="30.75" customHeight="1">
      <c r="A30" s="94" t="s">
        <v>1564</v>
      </c>
      <c r="B30" s="94" t="s">
        <v>1640</v>
      </c>
      <c r="C30" s="91" t="s">
        <v>1616</v>
      </c>
      <c r="D30" s="96"/>
      <c r="E30" s="96">
        <v>7000</v>
      </c>
      <c r="F30" s="96"/>
      <c r="G30" s="97"/>
      <c r="H30" s="96">
        <v>7000</v>
      </c>
      <c r="I30" s="98"/>
    </row>
    <row r="31" spans="1:9" s="82" customFormat="1" ht="30.75" customHeight="1">
      <c r="A31" s="94" t="s">
        <v>1564</v>
      </c>
      <c r="B31" s="94" t="s">
        <v>1641</v>
      </c>
      <c r="C31" s="91" t="s">
        <v>1616</v>
      </c>
      <c r="D31" s="96"/>
      <c r="E31" s="96">
        <v>13600</v>
      </c>
      <c r="F31" s="96"/>
      <c r="G31" s="97"/>
      <c r="H31" s="96">
        <v>13600</v>
      </c>
      <c r="I31" s="98"/>
    </row>
    <row r="32" spans="1:9" s="82" customFormat="1" ht="30.75" customHeight="1">
      <c r="A32" s="94" t="s">
        <v>1564</v>
      </c>
      <c r="B32" s="94" t="s">
        <v>1642</v>
      </c>
      <c r="C32" s="91" t="s">
        <v>1616</v>
      </c>
      <c r="D32" s="96"/>
      <c r="E32" s="96">
        <v>27000</v>
      </c>
      <c r="F32" s="96"/>
      <c r="G32" s="97"/>
      <c r="H32" s="96">
        <v>27000</v>
      </c>
      <c r="I32" s="98"/>
    </row>
    <row r="33" spans="1:9" s="82" customFormat="1" ht="30.75" customHeight="1">
      <c r="A33" s="94" t="s">
        <v>1564</v>
      </c>
      <c r="B33" s="94" t="s">
        <v>1643</v>
      </c>
      <c r="C33" s="91" t="s">
        <v>1616</v>
      </c>
      <c r="D33" s="96"/>
      <c r="E33" s="96">
        <v>99600</v>
      </c>
      <c r="F33" s="96"/>
      <c r="G33" s="97"/>
      <c r="H33" s="96">
        <v>99600</v>
      </c>
      <c r="I33" s="98"/>
    </row>
  </sheetData>
  <sheetProtection/>
  <mergeCells count="1">
    <mergeCell ref="A2:I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9"/>
  <sheetViews>
    <sheetView zoomScaleSheetLayoutView="100" workbookViewId="0" topLeftCell="C1">
      <selection activeCell="H11" sqref="H11"/>
    </sheetView>
  </sheetViews>
  <sheetFormatPr defaultColWidth="9.00390625" defaultRowHeight="14.25"/>
  <cols>
    <col min="1" max="2" width="9.00390625" style="21" hidden="1" customWidth="1"/>
    <col min="3" max="3" width="23.125" style="21" customWidth="1"/>
    <col min="4" max="9" width="16.25390625" style="21" customWidth="1"/>
    <col min="10" max="10" width="9.75390625" style="21" customWidth="1"/>
    <col min="11" max="16384" width="9.00390625" style="21" customWidth="1"/>
  </cols>
  <sheetData>
    <row r="1" spans="1:3" s="21" customFormat="1" ht="14.25" customHeight="1">
      <c r="A1" s="29">
        <v>0</v>
      </c>
      <c r="B1" s="29"/>
      <c r="C1" s="22" t="s">
        <v>1644</v>
      </c>
    </row>
    <row r="2" spans="1:9" s="21" customFormat="1" ht="54.75" customHeight="1">
      <c r="A2" s="29">
        <v>0</v>
      </c>
      <c r="C2" s="60" t="s">
        <v>1645</v>
      </c>
      <c r="D2" s="60"/>
      <c r="E2" s="60"/>
      <c r="F2" s="60"/>
      <c r="G2" s="60"/>
      <c r="H2" s="60"/>
      <c r="I2" s="60"/>
    </row>
    <row r="3" spans="1:9" s="21" customFormat="1" ht="33.75" customHeight="1">
      <c r="A3" s="29">
        <v>0</v>
      </c>
      <c r="C3" s="29"/>
      <c r="D3" s="29"/>
      <c r="I3" s="78" t="s">
        <v>1646</v>
      </c>
    </row>
    <row r="4" spans="1:9" s="21" customFormat="1" ht="30.75" customHeight="1">
      <c r="A4" s="29">
        <v>0</v>
      </c>
      <c r="C4" s="61" t="s">
        <v>1647</v>
      </c>
      <c r="D4" s="62" t="s">
        <v>1648</v>
      </c>
      <c r="E4" s="62"/>
      <c r="F4" s="62"/>
      <c r="G4" s="63" t="s">
        <v>1649</v>
      </c>
      <c r="H4" s="63"/>
      <c r="I4" s="63"/>
    </row>
    <row r="5" spans="1:9" s="21" customFormat="1" ht="30.75" customHeight="1">
      <c r="A5" s="29">
        <v>0</v>
      </c>
      <c r="C5" s="61"/>
      <c r="D5" s="64"/>
      <c r="E5" s="65" t="s">
        <v>1566</v>
      </c>
      <c r="F5" s="66" t="s">
        <v>1616</v>
      </c>
      <c r="G5" s="67"/>
      <c r="H5" s="65" t="s">
        <v>1566</v>
      </c>
      <c r="I5" s="79" t="s">
        <v>1616</v>
      </c>
    </row>
    <row r="6" spans="1:9" s="21" customFormat="1" ht="30.75" customHeight="1">
      <c r="A6" s="29">
        <v>0</v>
      </c>
      <c r="C6" s="68" t="s">
        <v>1650</v>
      </c>
      <c r="D6" s="69" t="s">
        <v>1651</v>
      </c>
      <c r="E6" s="70" t="s">
        <v>1652</v>
      </c>
      <c r="F6" s="71" t="s">
        <v>1653</v>
      </c>
      <c r="G6" s="69" t="s">
        <v>1654</v>
      </c>
      <c r="H6" s="70" t="s">
        <v>1655</v>
      </c>
      <c r="I6" s="80" t="s">
        <v>1656</v>
      </c>
    </row>
    <row r="7" spans="1:9" s="21" customFormat="1" ht="30.75" customHeight="1">
      <c r="A7" s="29" t="s">
        <v>1657</v>
      </c>
      <c r="B7" s="52" t="s">
        <v>1658</v>
      </c>
      <c r="C7" s="72" t="s">
        <v>1659</v>
      </c>
      <c r="D7" s="73">
        <v>118.33</v>
      </c>
      <c r="E7" s="74">
        <v>62.03</v>
      </c>
      <c r="F7" s="75">
        <v>56.3</v>
      </c>
      <c r="G7" s="73">
        <v>118.17</v>
      </c>
      <c r="H7" s="74">
        <v>61.94</v>
      </c>
      <c r="I7" s="81">
        <v>56.23</v>
      </c>
    </row>
    <row r="8" spans="1:9" s="21" customFormat="1" ht="24" customHeight="1">
      <c r="A8" s="29">
        <v>0</v>
      </c>
      <c r="C8" s="76" t="s">
        <v>1660</v>
      </c>
      <c r="D8" s="76"/>
      <c r="E8" s="76"/>
      <c r="F8" s="76"/>
      <c r="G8" s="76"/>
      <c r="H8" s="76"/>
      <c r="I8" s="76"/>
    </row>
    <row r="9" spans="1:9" s="21" customFormat="1" ht="24" customHeight="1">
      <c r="A9" s="29">
        <v>0</v>
      </c>
      <c r="C9" s="77" t="s">
        <v>1661</v>
      </c>
      <c r="D9" s="77"/>
      <c r="E9" s="77"/>
      <c r="F9" s="77"/>
      <c r="G9" s="77"/>
      <c r="H9" s="77"/>
      <c r="I9" s="77"/>
    </row>
  </sheetData>
  <sheetProtection/>
  <mergeCells count="6">
    <mergeCell ref="C2:I2"/>
    <mergeCell ref="D4:F4"/>
    <mergeCell ref="G4:I4"/>
    <mergeCell ref="C8:I8"/>
    <mergeCell ref="C9:I9"/>
    <mergeCell ref="C4:C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50"/>
  <sheetViews>
    <sheetView zoomScaleSheetLayoutView="100" workbookViewId="0" topLeftCell="A1">
      <selection activeCell="A1" sqref="A1"/>
    </sheetView>
  </sheetViews>
  <sheetFormatPr defaultColWidth="9.00390625" defaultRowHeight="14.25"/>
  <cols>
    <col min="1" max="1" width="39.125" style="36" customWidth="1"/>
    <col min="2" max="2" width="16.25390625" style="36" customWidth="1"/>
    <col min="3" max="3" width="16.875" style="36" customWidth="1"/>
    <col min="4" max="4" width="26.00390625" style="36" customWidth="1"/>
    <col min="5" max="5" width="19.375" style="36" customWidth="1"/>
    <col min="6" max="6" width="11.00390625" style="36" customWidth="1"/>
    <col min="7" max="7" width="15.125" style="36" customWidth="1"/>
    <col min="8" max="11" width="9.00390625" style="36" hidden="1" customWidth="1"/>
    <col min="12" max="12" width="0.2421875" style="36" customWidth="1"/>
    <col min="13" max="13" width="9.75390625" style="36" customWidth="1"/>
    <col min="14" max="16384" width="9.00390625" style="36" customWidth="1"/>
  </cols>
  <sheetData>
    <row r="1" s="36" customFormat="1" ht="15.75" customHeight="1">
      <c r="A1" s="22" t="s">
        <v>1662</v>
      </c>
    </row>
    <row r="2" spans="1:7" s="36" customFormat="1" ht="28.5" customHeight="1">
      <c r="A2" s="37" t="s">
        <v>1663</v>
      </c>
      <c r="B2" s="37"/>
      <c r="C2" s="37"/>
      <c r="D2" s="37"/>
      <c r="E2" s="37"/>
      <c r="F2" s="37"/>
      <c r="G2" s="37"/>
    </row>
    <row r="3" spans="1:7" s="36" customFormat="1" ht="24" customHeight="1">
      <c r="A3" s="24" t="s">
        <v>1646</v>
      </c>
      <c r="B3" s="24"/>
      <c r="C3" s="24"/>
      <c r="D3" s="24"/>
      <c r="E3" s="24"/>
      <c r="F3" s="24"/>
      <c r="G3" s="24"/>
    </row>
    <row r="4" spans="1:7" s="36" customFormat="1" ht="27" customHeight="1">
      <c r="A4" s="38" t="s">
        <v>1664</v>
      </c>
      <c r="B4" s="39" t="s">
        <v>1665</v>
      </c>
      <c r="C4" s="39" t="s">
        <v>1666</v>
      </c>
      <c r="D4" s="39" t="s">
        <v>1667</v>
      </c>
      <c r="E4" s="39" t="s">
        <v>1668</v>
      </c>
      <c r="F4" s="39" t="s">
        <v>1669</v>
      </c>
      <c r="G4" s="40" t="s">
        <v>1670</v>
      </c>
    </row>
    <row r="5" spans="1:7" s="36" customFormat="1" ht="27" customHeight="1">
      <c r="A5" s="41" t="s">
        <v>1671</v>
      </c>
      <c r="B5" s="42" t="s">
        <v>1672</v>
      </c>
      <c r="C5" s="42" t="s">
        <v>818</v>
      </c>
      <c r="D5" s="42" t="s">
        <v>1564</v>
      </c>
      <c r="E5" s="43" t="s">
        <v>1673</v>
      </c>
      <c r="F5" s="44">
        <v>0.08</v>
      </c>
      <c r="G5" s="45">
        <v>44501</v>
      </c>
    </row>
    <row r="6" spans="1:7" s="36" customFormat="1" ht="27" customHeight="1">
      <c r="A6" s="46" t="s">
        <v>1674</v>
      </c>
      <c r="B6" s="42" t="s">
        <v>1675</v>
      </c>
      <c r="C6" s="42" t="s">
        <v>1676</v>
      </c>
      <c r="D6" s="42" t="s">
        <v>1677</v>
      </c>
      <c r="E6" s="43" t="s">
        <v>1673</v>
      </c>
      <c r="F6" s="44">
        <v>0.29</v>
      </c>
      <c r="G6" s="45">
        <v>44501</v>
      </c>
    </row>
    <row r="7" spans="1:7" s="36" customFormat="1" ht="27" customHeight="1">
      <c r="A7" s="46" t="s">
        <v>1678</v>
      </c>
      <c r="B7" s="42" t="s">
        <v>1679</v>
      </c>
      <c r="C7" s="42" t="s">
        <v>818</v>
      </c>
      <c r="D7" s="42" t="s">
        <v>1564</v>
      </c>
      <c r="E7" s="43" t="s">
        <v>1673</v>
      </c>
      <c r="F7" s="44">
        <v>0.12</v>
      </c>
      <c r="G7" s="45">
        <v>44501</v>
      </c>
    </row>
    <row r="8" spans="1:7" s="36" customFormat="1" ht="27" customHeight="1">
      <c r="A8" s="46" t="s">
        <v>1680</v>
      </c>
      <c r="B8" s="42" t="s">
        <v>1681</v>
      </c>
      <c r="C8" s="42" t="s">
        <v>1682</v>
      </c>
      <c r="D8" s="42" t="s">
        <v>1564</v>
      </c>
      <c r="E8" s="43" t="s">
        <v>1673</v>
      </c>
      <c r="F8" s="44">
        <v>0.01</v>
      </c>
      <c r="G8" s="45">
        <v>44501</v>
      </c>
    </row>
    <row r="9" spans="1:7" s="36" customFormat="1" ht="27" customHeight="1">
      <c r="A9" s="47" t="s">
        <v>1683</v>
      </c>
      <c r="B9" s="42" t="s">
        <v>1684</v>
      </c>
      <c r="C9" s="42" t="s">
        <v>1676</v>
      </c>
      <c r="D9" s="42" t="s">
        <v>1564</v>
      </c>
      <c r="E9" s="43" t="s">
        <v>1673</v>
      </c>
      <c r="F9" s="48">
        <v>0.6</v>
      </c>
      <c r="G9" s="45">
        <v>44317</v>
      </c>
    </row>
    <row r="10" spans="1:7" s="36" customFormat="1" ht="27" customHeight="1">
      <c r="A10" s="49" t="s">
        <v>1671</v>
      </c>
      <c r="B10" s="42" t="s">
        <v>1685</v>
      </c>
      <c r="C10" s="42" t="s">
        <v>818</v>
      </c>
      <c r="D10" s="42" t="s">
        <v>1564</v>
      </c>
      <c r="E10" s="43" t="s">
        <v>1673</v>
      </c>
      <c r="F10" s="48">
        <v>0.4</v>
      </c>
      <c r="G10" s="45">
        <v>44317</v>
      </c>
    </row>
    <row r="11" spans="1:12" s="36" customFormat="1" ht="30.75" customHeight="1">
      <c r="A11" s="50" t="s">
        <v>1686</v>
      </c>
      <c r="B11" s="42" t="s">
        <v>1687</v>
      </c>
      <c r="C11" s="42" t="s">
        <v>1688</v>
      </c>
      <c r="D11" s="42" t="s">
        <v>1689</v>
      </c>
      <c r="E11" s="42" t="s">
        <v>1690</v>
      </c>
      <c r="F11" s="51">
        <v>0.2</v>
      </c>
      <c r="G11" s="45">
        <v>44440</v>
      </c>
      <c r="H11" s="52" t="s">
        <v>1691</v>
      </c>
      <c r="I11" s="29" t="s">
        <v>1692</v>
      </c>
      <c r="J11" s="29" t="s">
        <v>1693</v>
      </c>
      <c r="K11" s="29" t="s">
        <v>1694</v>
      </c>
      <c r="L11" s="29" t="s">
        <v>1695</v>
      </c>
    </row>
    <row r="12" spans="1:12" s="36" customFormat="1" ht="30.75" customHeight="1">
      <c r="A12" s="50" t="s">
        <v>1696</v>
      </c>
      <c r="B12" s="42" t="s">
        <v>1697</v>
      </c>
      <c r="C12" s="42" t="s">
        <v>1698</v>
      </c>
      <c r="D12" s="42" t="s">
        <v>1699</v>
      </c>
      <c r="E12" s="42" t="s">
        <v>1690</v>
      </c>
      <c r="F12" s="51">
        <v>0.07</v>
      </c>
      <c r="G12" s="45">
        <v>44317</v>
      </c>
      <c r="H12" s="52" t="s">
        <v>1700</v>
      </c>
      <c r="I12" s="29" t="s">
        <v>1701</v>
      </c>
      <c r="J12" s="29" t="s">
        <v>1693</v>
      </c>
      <c r="K12" s="29" t="s">
        <v>1694</v>
      </c>
      <c r="L12" s="29" t="s">
        <v>1695</v>
      </c>
    </row>
    <row r="13" spans="1:12" s="36" customFormat="1" ht="30.75" customHeight="1">
      <c r="A13" s="50" t="s">
        <v>1702</v>
      </c>
      <c r="B13" s="42" t="s">
        <v>1703</v>
      </c>
      <c r="C13" s="42" t="s">
        <v>1704</v>
      </c>
      <c r="D13" s="42" t="s">
        <v>1705</v>
      </c>
      <c r="E13" s="42" t="s">
        <v>1690</v>
      </c>
      <c r="F13" s="51">
        <v>1</v>
      </c>
      <c r="G13" s="45">
        <v>40848</v>
      </c>
      <c r="H13" s="52" t="s">
        <v>1706</v>
      </c>
      <c r="I13" s="29" t="s">
        <v>1707</v>
      </c>
      <c r="J13" s="29" t="s">
        <v>1693</v>
      </c>
      <c r="K13" s="29" t="s">
        <v>1694</v>
      </c>
      <c r="L13" s="29" t="s">
        <v>1695</v>
      </c>
    </row>
    <row r="14" spans="1:12" s="36" customFormat="1" ht="30.75" customHeight="1">
      <c r="A14" s="50" t="s">
        <v>1708</v>
      </c>
      <c r="B14" s="42" t="s">
        <v>1709</v>
      </c>
      <c r="C14" s="42" t="s">
        <v>605</v>
      </c>
      <c r="D14" s="42" t="s">
        <v>1710</v>
      </c>
      <c r="E14" s="42" t="s">
        <v>1690</v>
      </c>
      <c r="F14" s="51">
        <v>0.1</v>
      </c>
      <c r="G14" s="45">
        <v>44317</v>
      </c>
      <c r="H14" s="52" t="s">
        <v>1711</v>
      </c>
      <c r="I14" s="29" t="s">
        <v>1712</v>
      </c>
      <c r="J14" s="29" t="s">
        <v>1693</v>
      </c>
      <c r="K14" s="29" t="s">
        <v>1694</v>
      </c>
      <c r="L14" s="29" t="s">
        <v>1695</v>
      </c>
    </row>
    <row r="15" spans="1:12" s="36" customFormat="1" ht="30.75" customHeight="1">
      <c r="A15" s="50" t="s">
        <v>1708</v>
      </c>
      <c r="B15" s="42" t="s">
        <v>1709</v>
      </c>
      <c r="C15" s="42" t="s">
        <v>605</v>
      </c>
      <c r="D15" s="42" t="s">
        <v>1710</v>
      </c>
      <c r="E15" s="42" t="s">
        <v>1690</v>
      </c>
      <c r="F15" s="51">
        <v>0.26</v>
      </c>
      <c r="G15" s="45">
        <v>44440</v>
      </c>
      <c r="H15" s="52"/>
      <c r="I15" s="29"/>
      <c r="J15" s="29"/>
      <c r="K15" s="29"/>
      <c r="L15" s="29"/>
    </row>
    <row r="16" spans="1:12" s="36" customFormat="1" ht="30.75" customHeight="1">
      <c r="A16" s="50" t="s">
        <v>1713</v>
      </c>
      <c r="B16" s="42" t="s">
        <v>1714</v>
      </c>
      <c r="C16" s="42" t="s">
        <v>617</v>
      </c>
      <c r="D16" s="42" t="s">
        <v>1689</v>
      </c>
      <c r="E16" s="42" t="s">
        <v>1690</v>
      </c>
      <c r="F16" s="51">
        <v>0.2</v>
      </c>
      <c r="G16" s="45">
        <v>44440</v>
      </c>
      <c r="H16" s="52" t="s">
        <v>1715</v>
      </c>
      <c r="I16" s="29" t="s">
        <v>1716</v>
      </c>
      <c r="J16" s="29" t="s">
        <v>1693</v>
      </c>
      <c r="K16" s="29" t="s">
        <v>1694</v>
      </c>
      <c r="L16" s="29" t="s">
        <v>1695</v>
      </c>
    </row>
    <row r="17" spans="1:12" s="36" customFormat="1" ht="30.75" customHeight="1">
      <c r="A17" s="50" t="s">
        <v>1713</v>
      </c>
      <c r="B17" s="42" t="s">
        <v>1714</v>
      </c>
      <c r="C17" s="42" t="s">
        <v>617</v>
      </c>
      <c r="D17" s="42" t="s">
        <v>1689</v>
      </c>
      <c r="E17" s="42" t="s">
        <v>1690</v>
      </c>
      <c r="F17" s="51">
        <v>0.32</v>
      </c>
      <c r="G17" s="45">
        <v>44501</v>
      </c>
      <c r="H17" s="52"/>
      <c r="I17" s="29"/>
      <c r="J17" s="29"/>
      <c r="K17" s="29"/>
      <c r="L17" s="29"/>
    </row>
    <row r="18" spans="1:12" s="36" customFormat="1" ht="30.75" customHeight="1">
      <c r="A18" s="50" t="s">
        <v>1717</v>
      </c>
      <c r="B18" s="42" t="s">
        <v>1718</v>
      </c>
      <c r="C18" s="42" t="s">
        <v>1698</v>
      </c>
      <c r="D18" s="42" t="s">
        <v>1719</v>
      </c>
      <c r="E18" s="42" t="s">
        <v>1690</v>
      </c>
      <c r="F18" s="51">
        <v>0.11</v>
      </c>
      <c r="G18" s="45">
        <v>44440</v>
      </c>
      <c r="H18" s="52" t="s">
        <v>1720</v>
      </c>
      <c r="I18" s="29" t="s">
        <v>1701</v>
      </c>
      <c r="J18" s="29" t="s">
        <v>1693</v>
      </c>
      <c r="K18" s="29" t="s">
        <v>1694</v>
      </c>
      <c r="L18" s="29" t="s">
        <v>1695</v>
      </c>
    </row>
    <row r="19" spans="1:12" s="36" customFormat="1" ht="30.75" customHeight="1">
      <c r="A19" s="50" t="s">
        <v>1721</v>
      </c>
      <c r="B19" s="42" t="s">
        <v>1684</v>
      </c>
      <c r="C19" s="42" t="s">
        <v>617</v>
      </c>
      <c r="D19" s="42" t="s">
        <v>1722</v>
      </c>
      <c r="E19" s="42" t="s">
        <v>1690</v>
      </c>
      <c r="F19" s="51">
        <v>0.2</v>
      </c>
      <c r="G19" s="45">
        <v>44317</v>
      </c>
      <c r="H19" s="52" t="s">
        <v>1723</v>
      </c>
      <c r="I19" s="29" t="s">
        <v>1716</v>
      </c>
      <c r="J19" s="29" t="s">
        <v>1693</v>
      </c>
      <c r="K19" s="29" t="s">
        <v>1694</v>
      </c>
      <c r="L19" s="29" t="s">
        <v>1695</v>
      </c>
    </row>
    <row r="20" spans="1:12" s="36" customFormat="1" ht="30.75" customHeight="1">
      <c r="A20" s="50" t="s">
        <v>1721</v>
      </c>
      <c r="B20" s="42" t="s">
        <v>1684</v>
      </c>
      <c r="C20" s="42" t="s">
        <v>617</v>
      </c>
      <c r="D20" s="42" t="s">
        <v>1722</v>
      </c>
      <c r="E20" s="42" t="s">
        <v>1690</v>
      </c>
      <c r="F20" s="51">
        <v>1</v>
      </c>
      <c r="G20" s="45">
        <v>44440</v>
      </c>
      <c r="H20" s="52"/>
      <c r="I20" s="29"/>
      <c r="J20" s="29"/>
      <c r="K20" s="29"/>
      <c r="L20" s="29"/>
    </row>
    <row r="21" spans="1:12" s="36" customFormat="1" ht="30.75" customHeight="1">
      <c r="A21" s="50" t="s">
        <v>1724</v>
      </c>
      <c r="B21" s="42" t="s">
        <v>1725</v>
      </c>
      <c r="C21" s="42" t="s">
        <v>1726</v>
      </c>
      <c r="D21" s="42" t="s">
        <v>1727</v>
      </c>
      <c r="E21" s="42" t="s">
        <v>1690</v>
      </c>
      <c r="F21" s="51">
        <v>0.3</v>
      </c>
      <c r="G21" s="45">
        <v>44440</v>
      </c>
      <c r="H21" s="52" t="s">
        <v>1728</v>
      </c>
      <c r="I21" s="29" t="s">
        <v>1729</v>
      </c>
      <c r="J21" s="29" t="s">
        <v>1693</v>
      </c>
      <c r="K21" s="29" t="s">
        <v>1694</v>
      </c>
      <c r="L21" s="29" t="s">
        <v>1695</v>
      </c>
    </row>
    <row r="22" spans="1:12" s="36" customFormat="1" ht="30.75" customHeight="1">
      <c r="A22" s="50" t="s">
        <v>1730</v>
      </c>
      <c r="B22" s="42" t="s">
        <v>1731</v>
      </c>
      <c r="C22" s="42" t="s">
        <v>1688</v>
      </c>
      <c r="D22" s="42" t="s">
        <v>1732</v>
      </c>
      <c r="E22" s="42" t="s">
        <v>1690</v>
      </c>
      <c r="F22" s="51">
        <v>0.5</v>
      </c>
      <c r="G22" s="45">
        <v>44317</v>
      </c>
      <c r="H22" s="52" t="s">
        <v>1733</v>
      </c>
      <c r="I22" s="29" t="s">
        <v>1692</v>
      </c>
      <c r="J22" s="29" t="s">
        <v>1693</v>
      </c>
      <c r="K22" s="29" t="s">
        <v>1694</v>
      </c>
      <c r="L22" s="29" t="s">
        <v>1695</v>
      </c>
    </row>
    <row r="23" spans="1:12" s="36" customFormat="1" ht="30.75" customHeight="1">
      <c r="A23" s="50" t="s">
        <v>1730</v>
      </c>
      <c r="B23" s="42" t="s">
        <v>1731</v>
      </c>
      <c r="C23" s="42" t="s">
        <v>1688</v>
      </c>
      <c r="D23" s="42" t="s">
        <v>1732</v>
      </c>
      <c r="E23" s="42" t="s">
        <v>1690</v>
      </c>
      <c r="F23" s="51">
        <v>0.5</v>
      </c>
      <c r="G23" s="45">
        <v>44440</v>
      </c>
      <c r="H23" s="52"/>
      <c r="I23" s="29"/>
      <c r="J23" s="29"/>
      <c r="K23" s="29"/>
      <c r="L23" s="29"/>
    </row>
    <row r="24" spans="1:12" s="36" customFormat="1" ht="30.75" customHeight="1">
      <c r="A24" s="50" t="s">
        <v>1734</v>
      </c>
      <c r="B24" s="42" t="s">
        <v>1735</v>
      </c>
      <c r="C24" s="42" t="s">
        <v>1736</v>
      </c>
      <c r="D24" s="42" t="s">
        <v>1737</v>
      </c>
      <c r="E24" s="42" t="s">
        <v>1690</v>
      </c>
      <c r="F24" s="51">
        <v>0.8</v>
      </c>
      <c r="G24" s="45">
        <v>44440</v>
      </c>
      <c r="H24" s="52" t="s">
        <v>1738</v>
      </c>
      <c r="I24" s="29" t="s">
        <v>1739</v>
      </c>
      <c r="J24" s="29" t="s">
        <v>1693</v>
      </c>
      <c r="K24" s="29" t="s">
        <v>1694</v>
      </c>
      <c r="L24" s="29" t="s">
        <v>1695</v>
      </c>
    </row>
    <row r="25" spans="1:12" s="36" customFormat="1" ht="30.75" customHeight="1">
      <c r="A25" s="50" t="s">
        <v>1740</v>
      </c>
      <c r="B25" s="42" t="s">
        <v>1741</v>
      </c>
      <c r="C25" s="42" t="s">
        <v>1742</v>
      </c>
      <c r="D25" s="42" t="s">
        <v>1677</v>
      </c>
      <c r="E25" s="42" t="s">
        <v>1690</v>
      </c>
      <c r="F25" s="51">
        <v>0.04</v>
      </c>
      <c r="G25" s="45">
        <v>44440</v>
      </c>
      <c r="H25" s="52" t="s">
        <v>1743</v>
      </c>
      <c r="I25" s="29" t="s">
        <v>1744</v>
      </c>
      <c r="J25" s="29" t="s">
        <v>1693</v>
      </c>
      <c r="K25" s="29" t="s">
        <v>1694</v>
      </c>
      <c r="L25" s="29" t="s">
        <v>1695</v>
      </c>
    </row>
    <row r="26" spans="1:12" s="36" customFormat="1" ht="30.75" customHeight="1">
      <c r="A26" s="50" t="s">
        <v>1745</v>
      </c>
      <c r="B26" s="42" t="s">
        <v>1746</v>
      </c>
      <c r="C26" s="42" t="s">
        <v>1747</v>
      </c>
      <c r="D26" s="42" t="s">
        <v>1748</v>
      </c>
      <c r="E26" s="42" t="s">
        <v>1690</v>
      </c>
      <c r="F26" s="51">
        <v>0.19</v>
      </c>
      <c r="G26" s="45">
        <v>44440</v>
      </c>
      <c r="H26" s="52" t="s">
        <v>1749</v>
      </c>
      <c r="I26" s="29" t="s">
        <v>1750</v>
      </c>
      <c r="J26" s="29" t="s">
        <v>1693</v>
      </c>
      <c r="K26" s="29" t="s">
        <v>1694</v>
      </c>
      <c r="L26" s="29" t="s">
        <v>1695</v>
      </c>
    </row>
    <row r="27" spans="1:12" s="36" customFormat="1" ht="30.75" customHeight="1">
      <c r="A27" s="50" t="s">
        <v>1751</v>
      </c>
      <c r="B27" s="42" t="s">
        <v>1752</v>
      </c>
      <c r="C27" s="42" t="s">
        <v>1753</v>
      </c>
      <c r="D27" s="42" t="s">
        <v>1754</v>
      </c>
      <c r="E27" s="42" t="s">
        <v>1690</v>
      </c>
      <c r="F27" s="51">
        <v>0.4</v>
      </c>
      <c r="G27" s="45">
        <v>44501</v>
      </c>
      <c r="H27" s="52" t="s">
        <v>1755</v>
      </c>
      <c r="I27" s="29" t="s">
        <v>1756</v>
      </c>
      <c r="J27" s="29" t="s">
        <v>1693</v>
      </c>
      <c r="K27" s="29" t="s">
        <v>1694</v>
      </c>
      <c r="L27" s="29" t="s">
        <v>1695</v>
      </c>
    </row>
    <row r="28" spans="1:12" s="36" customFormat="1" ht="30.75" customHeight="1">
      <c r="A28" s="50" t="s">
        <v>1757</v>
      </c>
      <c r="B28" s="42" t="s">
        <v>1758</v>
      </c>
      <c r="C28" s="42" t="s">
        <v>1759</v>
      </c>
      <c r="D28" s="42" t="s">
        <v>1760</v>
      </c>
      <c r="E28" s="42" t="s">
        <v>1690</v>
      </c>
      <c r="F28" s="51">
        <v>0.2</v>
      </c>
      <c r="G28" s="45">
        <v>44440</v>
      </c>
      <c r="H28" s="52" t="s">
        <v>1761</v>
      </c>
      <c r="I28" s="29" t="s">
        <v>1762</v>
      </c>
      <c r="J28" s="29" t="s">
        <v>1693</v>
      </c>
      <c r="K28" s="29" t="s">
        <v>1694</v>
      </c>
      <c r="L28" s="29" t="s">
        <v>1695</v>
      </c>
    </row>
    <row r="29" spans="1:12" s="36" customFormat="1" ht="30.75" customHeight="1">
      <c r="A29" s="50" t="s">
        <v>1757</v>
      </c>
      <c r="B29" s="42" t="s">
        <v>1758</v>
      </c>
      <c r="C29" s="42" t="s">
        <v>1759</v>
      </c>
      <c r="D29" s="42" t="s">
        <v>1760</v>
      </c>
      <c r="E29" s="42" t="s">
        <v>1690</v>
      </c>
      <c r="F29" s="51">
        <v>0.3</v>
      </c>
      <c r="G29" s="45">
        <v>44501</v>
      </c>
      <c r="H29" s="52"/>
      <c r="I29" s="29"/>
      <c r="J29" s="29"/>
      <c r="K29" s="29"/>
      <c r="L29" s="29"/>
    </row>
    <row r="30" spans="1:12" s="36" customFormat="1" ht="30.75" customHeight="1">
      <c r="A30" s="50" t="s">
        <v>1763</v>
      </c>
      <c r="B30" s="42" t="s">
        <v>1764</v>
      </c>
      <c r="C30" s="42" t="s">
        <v>1726</v>
      </c>
      <c r="D30" s="42" t="s">
        <v>1727</v>
      </c>
      <c r="E30" s="42" t="s">
        <v>1690</v>
      </c>
      <c r="F30" s="51">
        <v>0.2</v>
      </c>
      <c r="G30" s="45">
        <v>44340</v>
      </c>
      <c r="H30" s="52" t="s">
        <v>1765</v>
      </c>
      <c r="I30" s="29" t="s">
        <v>1729</v>
      </c>
      <c r="J30" s="29" t="s">
        <v>1693</v>
      </c>
      <c r="K30" s="29" t="s">
        <v>1694</v>
      </c>
      <c r="L30" s="29" t="s">
        <v>1695</v>
      </c>
    </row>
    <row r="31" spans="1:12" s="36" customFormat="1" ht="30.75" customHeight="1">
      <c r="A31" s="50" t="s">
        <v>1763</v>
      </c>
      <c r="B31" s="42" t="s">
        <v>1764</v>
      </c>
      <c r="C31" s="42" t="s">
        <v>1726</v>
      </c>
      <c r="D31" s="42" t="s">
        <v>1727</v>
      </c>
      <c r="E31" s="42" t="s">
        <v>1690</v>
      </c>
      <c r="F31" s="51">
        <v>0.18</v>
      </c>
      <c r="G31" s="45">
        <v>44501</v>
      </c>
      <c r="H31" s="52"/>
      <c r="I31" s="29"/>
      <c r="J31" s="29"/>
      <c r="K31" s="29"/>
      <c r="L31" s="29"/>
    </row>
    <row r="32" spans="1:12" s="36" customFormat="1" ht="30.75" customHeight="1">
      <c r="A32" s="50" t="s">
        <v>1766</v>
      </c>
      <c r="B32" s="42" t="s">
        <v>1767</v>
      </c>
      <c r="C32" s="42" t="s">
        <v>1768</v>
      </c>
      <c r="D32" s="42" t="s">
        <v>1769</v>
      </c>
      <c r="E32" s="42" t="s">
        <v>1690</v>
      </c>
      <c r="F32" s="51">
        <v>1</v>
      </c>
      <c r="G32" s="45">
        <v>44440</v>
      </c>
      <c r="H32" s="52" t="s">
        <v>1770</v>
      </c>
      <c r="I32" s="29" t="s">
        <v>1771</v>
      </c>
      <c r="J32" s="29" t="s">
        <v>1693</v>
      </c>
      <c r="K32" s="29" t="s">
        <v>1694</v>
      </c>
      <c r="L32" s="29" t="s">
        <v>1695</v>
      </c>
    </row>
    <row r="33" spans="1:12" s="36" customFormat="1" ht="30.75" customHeight="1">
      <c r="A33" s="50" t="s">
        <v>1766</v>
      </c>
      <c r="B33" s="42" t="s">
        <v>1767</v>
      </c>
      <c r="C33" s="42" t="s">
        <v>1768</v>
      </c>
      <c r="D33" s="42" t="s">
        <v>1769</v>
      </c>
      <c r="E33" s="42" t="s">
        <v>1690</v>
      </c>
      <c r="F33" s="51">
        <v>1.56</v>
      </c>
      <c r="G33" s="45">
        <v>44501</v>
      </c>
      <c r="H33" s="52"/>
      <c r="I33" s="29"/>
      <c r="J33" s="29"/>
      <c r="K33" s="29"/>
      <c r="L33" s="29"/>
    </row>
    <row r="34" spans="1:12" s="36" customFormat="1" ht="30.75" customHeight="1">
      <c r="A34" s="50" t="s">
        <v>1772</v>
      </c>
      <c r="B34" s="42" t="s">
        <v>1773</v>
      </c>
      <c r="C34" s="42" t="s">
        <v>1688</v>
      </c>
      <c r="D34" s="42" t="s">
        <v>1774</v>
      </c>
      <c r="E34" s="42" t="s">
        <v>1690</v>
      </c>
      <c r="F34" s="51">
        <v>2</v>
      </c>
      <c r="G34" s="45">
        <v>44501</v>
      </c>
      <c r="H34" s="52" t="s">
        <v>1775</v>
      </c>
      <c r="I34" s="29" t="s">
        <v>1692</v>
      </c>
      <c r="J34" s="29" t="s">
        <v>1693</v>
      </c>
      <c r="K34" s="29" t="s">
        <v>1694</v>
      </c>
      <c r="L34" s="29" t="s">
        <v>1695</v>
      </c>
    </row>
    <row r="35" spans="1:12" s="36" customFormat="1" ht="30.75" customHeight="1">
      <c r="A35" s="53" t="s">
        <v>1776</v>
      </c>
      <c r="B35" s="42" t="s">
        <v>1777</v>
      </c>
      <c r="C35" s="42" t="s">
        <v>1778</v>
      </c>
      <c r="D35" s="42" t="s">
        <v>1779</v>
      </c>
      <c r="E35" s="42" t="s">
        <v>1690</v>
      </c>
      <c r="F35" s="42">
        <v>0.3</v>
      </c>
      <c r="G35" s="45">
        <v>44317</v>
      </c>
      <c r="H35" s="52"/>
      <c r="I35" s="29"/>
      <c r="J35" s="29"/>
      <c r="K35" s="29"/>
      <c r="L35" s="29"/>
    </row>
    <row r="36" spans="1:12" s="36" customFormat="1" ht="30.75" customHeight="1">
      <c r="A36" s="53" t="s">
        <v>1776</v>
      </c>
      <c r="B36" s="42" t="s">
        <v>1777</v>
      </c>
      <c r="C36" s="42" t="s">
        <v>1778</v>
      </c>
      <c r="D36" s="42" t="s">
        <v>1779</v>
      </c>
      <c r="E36" s="42" t="s">
        <v>1690</v>
      </c>
      <c r="F36" s="42">
        <v>0.22</v>
      </c>
      <c r="G36" s="45">
        <v>44503</v>
      </c>
      <c r="H36" s="52"/>
      <c r="I36" s="29"/>
      <c r="J36" s="29"/>
      <c r="K36" s="29"/>
      <c r="L36" s="29"/>
    </row>
    <row r="37" spans="1:12" s="36" customFormat="1" ht="30.75" customHeight="1">
      <c r="A37" s="54" t="s">
        <v>1780</v>
      </c>
      <c r="B37" s="42" t="s">
        <v>1781</v>
      </c>
      <c r="C37" s="42" t="s">
        <v>1698</v>
      </c>
      <c r="D37" s="42" t="s">
        <v>1782</v>
      </c>
      <c r="E37" s="42" t="s">
        <v>1690</v>
      </c>
      <c r="F37" s="42">
        <v>0.15</v>
      </c>
      <c r="G37" s="45">
        <v>44504</v>
      </c>
      <c r="H37" s="52"/>
      <c r="I37" s="29"/>
      <c r="J37" s="29"/>
      <c r="K37" s="29"/>
      <c r="L37" s="29"/>
    </row>
    <row r="38" spans="1:12" s="36" customFormat="1" ht="30.75" customHeight="1">
      <c r="A38" s="55" t="s">
        <v>1783</v>
      </c>
      <c r="B38" s="42" t="s">
        <v>1784</v>
      </c>
      <c r="C38" s="42" t="s">
        <v>1778</v>
      </c>
      <c r="D38" s="42" t="s">
        <v>1785</v>
      </c>
      <c r="E38" s="42" t="s">
        <v>1690</v>
      </c>
      <c r="F38" s="42">
        <v>0.3</v>
      </c>
      <c r="G38" s="45">
        <v>44317</v>
      </c>
      <c r="H38" s="52"/>
      <c r="I38" s="29"/>
      <c r="J38" s="29"/>
      <c r="K38" s="29"/>
      <c r="L38" s="29"/>
    </row>
    <row r="39" spans="1:12" s="36" customFormat="1" ht="30.75" customHeight="1">
      <c r="A39" s="55" t="s">
        <v>1783</v>
      </c>
      <c r="B39" s="42" t="s">
        <v>1784</v>
      </c>
      <c r="C39" s="42" t="s">
        <v>1778</v>
      </c>
      <c r="D39" s="42" t="s">
        <v>1785</v>
      </c>
      <c r="E39" s="42" t="s">
        <v>1690</v>
      </c>
      <c r="F39" s="42">
        <v>0.2</v>
      </c>
      <c r="G39" s="45">
        <v>44440</v>
      </c>
      <c r="H39" s="52"/>
      <c r="I39" s="29"/>
      <c r="J39" s="29"/>
      <c r="K39" s="29"/>
      <c r="L39" s="29"/>
    </row>
    <row r="40" spans="1:12" s="36" customFormat="1" ht="30.75" customHeight="1">
      <c r="A40" s="55" t="s">
        <v>1783</v>
      </c>
      <c r="B40" s="42" t="s">
        <v>1784</v>
      </c>
      <c r="C40" s="42" t="s">
        <v>1778</v>
      </c>
      <c r="D40" s="42" t="s">
        <v>1785</v>
      </c>
      <c r="E40" s="42" t="s">
        <v>1690</v>
      </c>
      <c r="F40" s="42">
        <v>0.7</v>
      </c>
      <c r="G40" s="45">
        <v>44507</v>
      </c>
      <c r="H40" s="52"/>
      <c r="I40" s="29"/>
      <c r="J40" s="29"/>
      <c r="K40" s="29"/>
      <c r="L40" s="29"/>
    </row>
    <row r="41" spans="1:12" s="36" customFormat="1" ht="30.75" customHeight="1">
      <c r="A41" s="55" t="s">
        <v>1786</v>
      </c>
      <c r="B41" s="42" t="s">
        <v>1787</v>
      </c>
      <c r="C41" s="42" t="s">
        <v>1778</v>
      </c>
      <c r="D41" s="42" t="s">
        <v>1785</v>
      </c>
      <c r="E41" s="42" t="s">
        <v>1690</v>
      </c>
      <c r="F41" s="42">
        <v>0.25</v>
      </c>
      <c r="G41" s="45">
        <v>44317</v>
      </c>
      <c r="H41" s="52"/>
      <c r="I41" s="29"/>
      <c r="J41" s="29"/>
      <c r="K41" s="29"/>
      <c r="L41" s="29"/>
    </row>
    <row r="42" spans="1:12" s="36" customFormat="1" ht="30.75" customHeight="1">
      <c r="A42" s="55" t="s">
        <v>1786</v>
      </c>
      <c r="B42" s="42" t="s">
        <v>1787</v>
      </c>
      <c r="C42" s="42" t="s">
        <v>1778</v>
      </c>
      <c r="D42" s="42" t="s">
        <v>1785</v>
      </c>
      <c r="E42" s="42" t="s">
        <v>1690</v>
      </c>
      <c r="F42" s="42">
        <v>0.2</v>
      </c>
      <c r="G42" s="45">
        <v>44440</v>
      </c>
      <c r="H42" s="52"/>
      <c r="I42" s="29"/>
      <c r="J42" s="29"/>
      <c r="K42" s="29"/>
      <c r="L42" s="29"/>
    </row>
    <row r="43" spans="1:12" s="36" customFormat="1" ht="30.75" customHeight="1">
      <c r="A43" s="55" t="s">
        <v>1786</v>
      </c>
      <c r="B43" s="42" t="s">
        <v>1787</v>
      </c>
      <c r="C43" s="42" t="s">
        <v>1778</v>
      </c>
      <c r="D43" s="42" t="s">
        <v>1785</v>
      </c>
      <c r="E43" s="42" t="s">
        <v>1690</v>
      </c>
      <c r="F43" s="42">
        <v>0.7</v>
      </c>
      <c r="G43" s="45">
        <v>44507</v>
      </c>
      <c r="H43" s="52"/>
      <c r="I43" s="29"/>
      <c r="J43" s="29"/>
      <c r="K43" s="29"/>
      <c r="L43" s="29"/>
    </row>
    <row r="44" spans="1:12" s="36" customFormat="1" ht="30.75" customHeight="1">
      <c r="A44" s="55" t="s">
        <v>1788</v>
      </c>
      <c r="B44" s="42" t="s">
        <v>1789</v>
      </c>
      <c r="C44" s="42" t="s">
        <v>1704</v>
      </c>
      <c r="D44" s="42" t="s">
        <v>1790</v>
      </c>
      <c r="E44" s="42" t="s">
        <v>1690</v>
      </c>
      <c r="F44" s="42">
        <v>0.15</v>
      </c>
      <c r="G44" s="45">
        <v>44507</v>
      </c>
      <c r="H44" s="52"/>
      <c r="I44" s="29"/>
      <c r="J44" s="29"/>
      <c r="K44" s="29"/>
      <c r="L44" s="29"/>
    </row>
    <row r="45" spans="1:12" s="36" customFormat="1" ht="30.75" customHeight="1">
      <c r="A45" s="56" t="s">
        <v>1791</v>
      </c>
      <c r="B45" s="42" t="s">
        <v>1792</v>
      </c>
      <c r="C45" s="42" t="s">
        <v>1778</v>
      </c>
      <c r="D45" s="42" t="s">
        <v>1793</v>
      </c>
      <c r="E45" s="42" t="s">
        <v>1690</v>
      </c>
      <c r="F45" s="42">
        <v>0.5</v>
      </c>
      <c r="G45" s="45">
        <v>44508</v>
      </c>
      <c r="H45" s="52"/>
      <c r="I45" s="29"/>
      <c r="J45" s="29"/>
      <c r="K45" s="29"/>
      <c r="L45" s="29"/>
    </row>
    <row r="46" spans="1:12" s="36" customFormat="1" ht="30.75" customHeight="1">
      <c r="A46" s="57" t="s">
        <v>1794</v>
      </c>
      <c r="B46" s="42" t="s">
        <v>1795</v>
      </c>
      <c r="C46" s="42" t="s">
        <v>1778</v>
      </c>
      <c r="D46" s="42" t="s">
        <v>1796</v>
      </c>
      <c r="E46" s="42" t="s">
        <v>1690</v>
      </c>
      <c r="F46" s="42">
        <v>1</v>
      </c>
      <c r="G46" s="45">
        <v>44509</v>
      </c>
      <c r="H46" s="52"/>
      <c r="I46" s="29"/>
      <c r="J46" s="29"/>
      <c r="K46" s="29"/>
      <c r="L46" s="29"/>
    </row>
    <row r="47" spans="1:12" s="36" customFormat="1" ht="30.75" customHeight="1">
      <c r="A47" s="58" t="s">
        <v>1797</v>
      </c>
      <c r="B47" s="42" t="s">
        <v>1798</v>
      </c>
      <c r="C47" s="42" t="s">
        <v>1704</v>
      </c>
      <c r="D47" s="42" t="s">
        <v>1799</v>
      </c>
      <c r="E47" s="42" t="s">
        <v>1690</v>
      </c>
      <c r="F47" s="42">
        <v>0.5</v>
      </c>
      <c r="G47" s="45">
        <v>44510</v>
      </c>
      <c r="H47" s="52"/>
      <c r="I47" s="29"/>
      <c r="J47" s="29"/>
      <c r="K47" s="29"/>
      <c r="L47" s="29"/>
    </row>
    <row r="48" spans="1:12" s="36" customFormat="1" ht="30.75" customHeight="1">
      <c r="A48" s="57" t="s">
        <v>1800</v>
      </c>
      <c r="B48" s="42" t="s">
        <v>1801</v>
      </c>
      <c r="C48" s="42" t="s">
        <v>1778</v>
      </c>
      <c r="D48" s="42" t="s">
        <v>1802</v>
      </c>
      <c r="E48" s="42" t="s">
        <v>1690</v>
      </c>
      <c r="F48" s="42">
        <v>0.2</v>
      </c>
      <c r="G48" s="45">
        <v>44511</v>
      </c>
      <c r="H48" s="52"/>
      <c r="I48" s="29"/>
      <c r="J48" s="29"/>
      <c r="K48" s="29"/>
      <c r="L48" s="29"/>
    </row>
    <row r="49" spans="1:12" s="36" customFormat="1" ht="30.75" customHeight="1">
      <c r="A49" s="59" t="s">
        <v>1803</v>
      </c>
      <c r="B49" s="42" t="s">
        <v>1804</v>
      </c>
      <c r="C49" s="42" t="s">
        <v>1778</v>
      </c>
      <c r="D49" s="42" t="s">
        <v>1805</v>
      </c>
      <c r="E49" s="42" t="s">
        <v>1690</v>
      </c>
      <c r="F49" s="42">
        <v>1</v>
      </c>
      <c r="G49" s="45">
        <v>44512</v>
      </c>
      <c r="H49" s="52"/>
      <c r="I49" s="29"/>
      <c r="J49" s="29"/>
      <c r="K49" s="29"/>
      <c r="L49" s="29"/>
    </row>
    <row r="50" spans="1:8" s="36" customFormat="1" ht="21" customHeight="1">
      <c r="A50" s="29" t="s">
        <v>1806</v>
      </c>
      <c r="B50" s="29"/>
      <c r="C50" s="29"/>
      <c r="D50" s="29"/>
      <c r="E50" s="29"/>
      <c r="F50" s="29"/>
      <c r="G50" s="29"/>
      <c r="H50" s="29"/>
    </row>
  </sheetData>
  <sheetProtection/>
  <mergeCells count="3">
    <mergeCell ref="A2:G2"/>
    <mergeCell ref="A3:G3"/>
    <mergeCell ref="A50:H5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31"/>
  <sheetViews>
    <sheetView showZeros="0" zoomScaleSheetLayoutView="100" workbookViewId="0" topLeftCell="A1">
      <selection activeCell="A1" sqref="A1"/>
    </sheetView>
  </sheetViews>
  <sheetFormatPr defaultColWidth="9.00390625" defaultRowHeight="14.25"/>
  <cols>
    <col min="1" max="1" width="50.75390625" style="21" customWidth="1"/>
    <col min="2" max="2" width="24.125" style="21" customWidth="1"/>
    <col min="3" max="3" width="29.75390625" style="21" customWidth="1"/>
    <col min="4" max="4" width="9.00390625" style="21" hidden="1" customWidth="1"/>
    <col min="5" max="5" width="9.75390625" style="21" customWidth="1"/>
    <col min="6" max="16384" width="9.00390625" style="21" customWidth="1"/>
  </cols>
  <sheetData>
    <row r="1" s="21" customFormat="1" ht="14.25" customHeight="1">
      <c r="A1" s="22" t="s">
        <v>1807</v>
      </c>
    </row>
    <row r="2" spans="1:3" s="21" customFormat="1" ht="28.5" customHeight="1">
      <c r="A2" s="23" t="s">
        <v>1808</v>
      </c>
      <c r="B2" s="23"/>
      <c r="C2" s="23"/>
    </row>
    <row r="3" s="21" customFormat="1" ht="14.25" customHeight="1">
      <c r="C3" s="24" t="s">
        <v>1646</v>
      </c>
    </row>
    <row r="4" spans="1:3" s="21" customFormat="1" ht="15" customHeight="1">
      <c r="A4" s="25" t="s">
        <v>1157</v>
      </c>
      <c r="B4" s="26" t="s">
        <v>1809</v>
      </c>
      <c r="C4" s="25" t="s">
        <v>1810</v>
      </c>
    </row>
    <row r="5" spans="1:4" s="21" customFormat="1" ht="15" customHeight="1">
      <c r="A5" s="27" t="s">
        <v>1811</v>
      </c>
      <c r="B5" s="28">
        <v>98.75</v>
      </c>
      <c r="C5" s="28">
        <v>98.75</v>
      </c>
      <c r="D5" s="29">
        <v>1</v>
      </c>
    </row>
    <row r="6" spans="1:4" s="21" customFormat="1" ht="15" customHeight="1">
      <c r="A6" s="27" t="s">
        <v>1812</v>
      </c>
      <c r="B6" s="28">
        <v>60.46</v>
      </c>
      <c r="C6" s="28">
        <v>60.46</v>
      </c>
      <c r="D6" s="29">
        <v>2</v>
      </c>
    </row>
    <row r="7" spans="1:4" s="21" customFormat="1" ht="15" customHeight="1">
      <c r="A7" s="30" t="s">
        <v>1813</v>
      </c>
      <c r="B7" s="31">
        <v>38.3</v>
      </c>
      <c r="C7" s="31">
        <v>38.3</v>
      </c>
      <c r="D7" s="29">
        <v>3</v>
      </c>
    </row>
    <row r="8" spans="1:4" s="21" customFormat="1" ht="15" customHeight="1">
      <c r="A8" s="27" t="s">
        <v>1814</v>
      </c>
      <c r="B8" s="28">
        <v>98.83</v>
      </c>
      <c r="C8" s="28">
        <v>98.83</v>
      </c>
      <c r="D8" s="29">
        <v>4</v>
      </c>
    </row>
    <row r="9" spans="1:4" s="21" customFormat="1" ht="15" customHeight="1">
      <c r="A9" s="32" t="s">
        <v>1812</v>
      </c>
      <c r="B9" s="33">
        <v>60.53</v>
      </c>
      <c r="C9" s="33">
        <v>60.53</v>
      </c>
      <c r="D9" s="29">
        <v>5</v>
      </c>
    </row>
    <row r="10" spans="1:4" s="21" customFormat="1" ht="15" customHeight="1">
      <c r="A10" s="30" t="s">
        <v>1813</v>
      </c>
      <c r="B10" s="31">
        <v>38.3</v>
      </c>
      <c r="C10" s="31">
        <v>38.3</v>
      </c>
      <c r="D10" s="29">
        <v>6</v>
      </c>
    </row>
    <row r="11" spans="1:4" s="21" customFormat="1" ht="15" customHeight="1">
      <c r="A11" s="27" t="s">
        <v>1815</v>
      </c>
      <c r="B11" s="28">
        <v>20.6</v>
      </c>
      <c r="C11" s="28">
        <v>20.6</v>
      </c>
      <c r="D11" s="29">
        <v>7</v>
      </c>
    </row>
    <row r="12" spans="1:4" s="21" customFormat="1" ht="15" customHeight="1">
      <c r="A12" s="27" t="s">
        <v>1816</v>
      </c>
      <c r="B12" s="28">
        <v>1.5</v>
      </c>
      <c r="C12" s="28">
        <v>1.5</v>
      </c>
      <c r="D12" s="29">
        <v>8</v>
      </c>
    </row>
    <row r="13" spans="1:4" s="21" customFormat="1" ht="15" customHeight="1">
      <c r="A13" s="27" t="s">
        <v>1817</v>
      </c>
      <c r="B13" s="28">
        <v>0.1</v>
      </c>
      <c r="C13" s="28">
        <v>0.1</v>
      </c>
      <c r="D13" s="29">
        <v>9</v>
      </c>
    </row>
    <row r="14" spans="1:4" s="21" customFormat="1" ht="15" customHeight="1">
      <c r="A14" s="27" t="s">
        <v>1818</v>
      </c>
      <c r="B14" s="28">
        <v>18</v>
      </c>
      <c r="C14" s="28">
        <v>18</v>
      </c>
      <c r="D14" s="29">
        <v>10</v>
      </c>
    </row>
    <row r="15" spans="1:4" s="21" customFormat="1" ht="15" customHeight="1">
      <c r="A15" s="27" t="s">
        <v>1819</v>
      </c>
      <c r="B15" s="28">
        <v>1</v>
      </c>
      <c r="C15" s="28">
        <v>1</v>
      </c>
      <c r="D15" s="29">
        <v>11</v>
      </c>
    </row>
    <row r="16" spans="1:4" s="21" customFormat="1" ht="15" customHeight="1">
      <c r="A16" s="27" t="s">
        <v>1820</v>
      </c>
      <c r="B16" s="28">
        <v>0</v>
      </c>
      <c r="C16" s="28">
        <v>0</v>
      </c>
      <c r="D16" s="29">
        <v>12</v>
      </c>
    </row>
    <row r="17" spans="1:4" s="21" customFormat="1" ht="15" customHeight="1">
      <c r="A17" s="27" t="s">
        <v>1821</v>
      </c>
      <c r="B17" s="28">
        <v>0</v>
      </c>
      <c r="C17" s="28">
        <v>0</v>
      </c>
      <c r="D17" s="29">
        <v>13</v>
      </c>
    </row>
    <row r="18" spans="1:4" s="21" customFormat="1" ht="15" customHeight="1">
      <c r="A18" s="30" t="s">
        <v>1822</v>
      </c>
      <c r="B18" s="31"/>
      <c r="C18" s="31"/>
      <c r="D18" s="29">
        <v>14</v>
      </c>
    </row>
    <row r="19" spans="1:4" s="21" customFormat="1" ht="15" customHeight="1">
      <c r="A19" s="27" t="s">
        <v>1823</v>
      </c>
      <c r="B19" s="28">
        <v>1.18</v>
      </c>
      <c r="C19" s="28">
        <v>1.18</v>
      </c>
      <c r="D19" s="29">
        <v>15</v>
      </c>
    </row>
    <row r="20" spans="1:4" s="21" customFormat="1" ht="15" customHeight="1">
      <c r="A20" s="27" t="s">
        <v>1824</v>
      </c>
      <c r="B20" s="28">
        <v>0.11</v>
      </c>
      <c r="C20" s="28">
        <v>0.11</v>
      </c>
      <c r="D20" s="29">
        <v>16</v>
      </c>
    </row>
    <row r="21" spans="1:4" s="21" customFormat="1" ht="15" customHeight="1">
      <c r="A21" s="30" t="s">
        <v>1813</v>
      </c>
      <c r="B21" s="31">
        <v>1.07</v>
      </c>
      <c r="C21" s="31">
        <v>1.07</v>
      </c>
      <c r="D21" s="29">
        <v>17</v>
      </c>
    </row>
    <row r="22" spans="1:4" s="21" customFormat="1" ht="15" customHeight="1">
      <c r="A22" s="27" t="s">
        <v>1825</v>
      </c>
      <c r="B22" s="28">
        <v>3.51</v>
      </c>
      <c r="C22" s="28">
        <v>3.51</v>
      </c>
      <c r="D22" s="29">
        <v>18</v>
      </c>
    </row>
    <row r="23" spans="1:4" s="21" customFormat="1" ht="15" customHeight="1">
      <c r="A23" s="27" t="s">
        <v>1824</v>
      </c>
      <c r="B23" s="28">
        <v>2.14</v>
      </c>
      <c r="C23" s="28">
        <v>2.14</v>
      </c>
      <c r="D23" s="29">
        <v>19</v>
      </c>
    </row>
    <row r="24" spans="1:4" s="21" customFormat="1" ht="15" customHeight="1">
      <c r="A24" s="30" t="s">
        <v>1813</v>
      </c>
      <c r="B24" s="31">
        <v>1.37</v>
      </c>
      <c r="C24" s="31">
        <v>1.37</v>
      </c>
      <c r="D24" s="29">
        <v>20</v>
      </c>
    </row>
    <row r="25" spans="1:4" s="21" customFormat="1" ht="15" customHeight="1">
      <c r="A25" s="27" t="s">
        <v>1826</v>
      </c>
      <c r="B25" s="28">
        <v>118.17</v>
      </c>
      <c r="C25" s="28">
        <v>118.17</v>
      </c>
      <c r="D25" s="29">
        <v>21</v>
      </c>
    </row>
    <row r="26" spans="1:4" s="21" customFormat="1" ht="15" customHeight="1">
      <c r="A26" s="27" t="s">
        <v>1812</v>
      </c>
      <c r="B26" s="28">
        <v>61.94</v>
      </c>
      <c r="C26" s="28">
        <v>61.94</v>
      </c>
      <c r="D26" s="29">
        <v>22</v>
      </c>
    </row>
    <row r="27" spans="1:4" s="21" customFormat="1" ht="15" customHeight="1">
      <c r="A27" s="30" t="s">
        <v>1813</v>
      </c>
      <c r="B27" s="31">
        <v>56.23</v>
      </c>
      <c r="C27" s="31">
        <v>56.23</v>
      </c>
      <c r="D27" s="29">
        <v>23</v>
      </c>
    </row>
    <row r="28" spans="1:4" s="21" customFormat="1" ht="15" customHeight="1">
      <c r="A28" s="27" t="s">
        <v>1827</v>
      </c>
      <c r="B28" s="28">
        <v>118.33</v>
      </c>
      <c r="C28" s="28">
        <v>118.33</v>
      </c>
      <c r="D28" s="29">
        <v>24</v>
      </c>
    </row>
    <row r="29" spans="1:4" s="21" customFormat="1" ht="15" customHeight="1">
      <c r="A29" s="32" t="s">
        <v>1812</v>
      </c>
      <c r="B29" s="33">
        <v>62.03</v>
      </c>
      <c r="C29" s="33">
        <v>62.03</v>
      </c>
      <c r="D29" s="29">
        <v>25</v>
      </c>
    </row>
    <row r="30" spans="1:4" s="21" customFormat="1" ht="15" customHeight="1">
      <c r="A30" s="34" t="s">
        <v>1813</v>
      </c>
      <c r="B30" s="33">
        <v>56.3</v>
      </c>
      <c r="C30" s="33">
        <v>56.3</v>
      </c>
      <c r="D30" s="29">
        <v>26</v>
      </c>
    </row>
    <row r="31" spans="1:3" s="21" customFormat="1" ht="14.25" customHeight="1">
      <c r="A31" s="35" t="s">
        <v>1828</v>
      </c>
      <c r="B31" s="35"/>
      <c r="C31" s="35"/>
    </row>
  </sheetData>
  <sheetProtection/>
  <mergeCells count="2">
    <mergeCell ref="A2:C2"/>
    <mergeCell ref="A31:C3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002060"/>
  </sheetPr>
  <dimension ref="A1:E32"/>
  <sheetViews>
    <sheetView showZeros="0" zoomScaleSheetLayoutView="100" workbookViewId="0" topLeftCell="A1">
      <selection activeCell="A7" sqref="A7"/>
    </sheetView>
  </sheetViews>
  <sheetFormatPr defaultColWidth="9.00390625" defaultRowHeight="14.25"/>
  <cols>
    <col min="1" max="1" width="33.375" style="0" customWidth="1"/>
    <col min="2" max="3" width="14.375" style="0" customWidth="1"/>
    <col min="4" max="4" width="36.875" style="0" customWidth="1"/>
    <col min="5" max="5" width="15.25390625" style="0" customWidth="1"/>
  </cols>
  <sheetData>
    <row r="1" ht="15">
      <c r="A1" t="s">
        <v>1829</v>
      </c>
    </row>
    <row r="2" spans="1:5" ht="24.75" customHeight="1">
      <c r="A2" s="2" t="s">
        <v>1830</v>
      </c>
      <c r="B2" s="2"/>
      <c r="C2" s="2"/>
      <c r="D2" s="2"/>
      <c r="E2" s="2"/>
    </row>
    <row r="3" spans="1:5" ht="15" customHeight="1">
      <c r="A3" s="3"/>
      <c r="B3" s="3"/>
      <c r="C3" s="3"/>
      <c r="D3" s="4"/>
      <c r="E3" s="5" t="s">
        <v>1831</v>
      </c>
    </row>
    <row r="4" spans="1:5" s="1" customFormat="1" ht="15.75" customHeight="1">
      <c r="A4" s="6" t="s">
        <v>1317</v>
      </c>
      <c r="B4" s="6" t="s">
        <v>1832</v>
      </c>
      <c r="C4" s="6" t="s">
        <v>5</v>
      </c>
      <c r="D4" s="6" t="s">
        <v>1317</v>
      </c>
      <c r="E4" s="6" t="s">
        <v>5</v>
      </c>
    </row>
    <row r="5" spans="1:5" s="1" customFormat="1" ht="15.75" customHeight="1">
      <c r="A5" s="6" t="s">
        <v>1833</v>
      </c>
      <c r="B5" s="6" t="s">
        <v>1834</v>
      </c>
      <c r="C5" s="6" t="s">
        <v>1835</v>
      </c>
      <c r="D5" s="6" t="s">
        <v>1833</v>
      </c>
      <c r="E5" s="6" t="s">
        <v>1836</v>
      </c>
    </row>
    <row r="6" spans="1:5" ht="15.75" customHeight="1">
      <c r="A6" s="7" t="s">
        <v>1837</v>
      </c>
      <c r="B6" s="8" t="s">
        <v>1838</v>
      </c>
      <c r="C6" s="8" t="s">
        <v>1838</v>
      </c>
      <c r="D6" s="9" t="s">
        <v>1839</v>
      </c>
      <c r="E6" s="10" t="s">
        <v>1838</v>
      </c>
    </row>
    <row r="7" spans="1:5" ht="15.75" customHeight="1">
      <c r="A7" s="7" t="s">
        <v>1840</v>
      </c>
      <c r="B7" s="11">
        <v>4228.43</v>
      </c>
      <c r="C7" s="11">
        <v>2688.38</v>
      </c>
      <c r="D7" s="9" t="s">
        <v>1840</v>
      </c>
      <c r="E7" s="11">
        <v>3238.23</v>
      </c>
    </row>
    <row r="8" spans="1:5" ht="15.75" customHeight="1">
      <c r="A8" s="7" t="s">
        <v>1841</v>
      </c>
      <c r="B8" s="11">
        <v>150</v>
      </c>
      <c r="C8" s="11">
        <v>0.93</v>
      </c>
      <c r="D8" s="9" t="s">
        <v>1841</v>
      </c>
      <c r="E8" s="11">
        <v>13.15</v>
      </c>
    </row>
    <row r="9" spans="1:5" ht="15.75" customHeight="1">
      <c r="A9" s="7" t="s">
        <v>1842</v>
      </c>
      <c r="B9" s="11">
        <v>2882.82</v>
      </c>
      <c r="C9" s="11">
        <v>2023.74</v>
      </c>
      <c r="D9" s="9" t="s">
        <v>1842</v>
      </c>
      <c r="E9" s="11">
        <v>2569.86</v>
      </c>
    </row>
    <row r="10" spans="1:5" ht="15.75" customHeight="1">
      <c r="A10" s="7" t="s">
        <v>1843</v>
      </c>
      <c r="B10" s="11">
        <v>1150</v>
      </c>
      <c r="C10" s="11">
        <v>950.7</v>
      </c>
      <c r="D10" s="9" t="s">
        <v>1843</v>
      </c>
      <c r="E10" s="11">
        <v>1086.89</v>
      </c>
    </row>
    <row r="11" spans="1:5" ht="15.75" customHeight="1">
      <c r="A11" s="7" t="s">
        <v>1844</v>
      </c>
      <c r="B11" s="11">
        <v>1732.82</v>
      </c>
      <c r="C11" s="11">
        <v>1073.04</v>
      </c>
      <c r="D11" s="9" t="s">
        <v>1844</v>
      </c>
      <c r="E11" s="11">
        <v>1482.97</v>
      </c>
    </row>
    <row r="12" spans="1:5" ht="15.75" customHeight="1">
      <c r="A12" s="7" t="s">
        <v>1845</v>
      </c>
      <c r="B12" s="11">
        <v>1195.61</v>
      </c>
      <c r="C12" s="11">
        <v>663.71</v>
      </c>
      <c r="D12" s="9" t="s">
        <v>1845</v>
      </c>
      <c r="E12" s="11">
        <v>655.21</v>
      </c>
    </row>
    <row r="13" spans="1:5" ht="15.75" customHeight="1">
      <c r="A13" s="7" t="s">
        <v>1846</v>
      </c>
      <c r="B13" s="11">
        <v>1195.61</v>
      </c>
      <c r="C13" s="11">
        <v>663.71</v>
      </c>
      <c r="D13" s="9" t="s">
        <v>1846</v>
      </c>
      <c r="E13" s="11">
        <v>655.21</v>
      </c>
    </row>
    <row r="14" spans="1:5" ht="15.75" customHeight="1">
      <c r="A14" s="7" t="s">
        <v>1847</v>
      </c>
      <c r="B14" s="11"/>
      <c r="C14" s="12"/>
      <c r="D14" s="9" t="s">
        <v>1847</v>
      </c>
      <c r="E14" s="13">
        <v>1.01</v>
      </c>
    </row>
    <row r="15" spans="1:5" ht="15.75" customHeight="1">
      <c r="A15" s="7" t="s">
        <v>1848</v>
      </c>
      <c r="B15" s="11"/>
      <c r="C15" s="14">
        <v>0</v>
      </c>
      <c r="D15" s="9" t="s">
        <v>1848</v>
      </c>
      <c r="E15" s="13">
        <v>0</v>
      </c>
    </row>
    <row r="16" spans="1:5" ht="15.75" customHeight="1">
      <c r="A16" s="7" t="s">
        <v>1849</v>
      </c>
      <c r="B16" s="15" t="s">
        <v>1838</v>
      </c>
      <c r="C16" s="15" t="s">
        <v>1838</v>
      </c>
      <c r="D16" s="7" t="s">
        <v>1850</v>
      </c>
      <c r="E16" s="15" t="s">
        <v>1838</v>
      </c>
    </row>
    <row r="17" spans="1:5" ht="15.75" customHeight="1">
      <c r="A17" s="7" t="s">
        <v>1851</v>
      </c>
      <c r="B17" s="15" t="s">
        <v>1838</v>
      </c>
      <c r="C17" s="16">
        <v>0</v>
      </c>
      <c r="D17" s="7" t="s">
        <v>1852</v>
      </c>
      <c r="E17" s="17"/>
    </row>
    <row r="18" spans="1:5" ht="15.75" customHeight="1">
      <c r="A18" s="7" t="s">
        <v>1853</v>
      </c>
      <c r="B18" s="15" t="s">
        <v>1838</v>
      </c>
      <c r="C18" s="16">
        <v>1</v>
      </c>
      <c r="D18" s="7" t="s">
        <v>1854</v>
      </c>
      <c r="E18" s="17">
        <v>0</v>
      </c>
    </row>
    <row r="19" spans="1:5" ht="15.75" customHeight="1">
      <c r="A19" s="7" t="s">
        <v>1855</v>
      </c>
      <c r="B19" s="15" t="s">
        <v>1838</v>
      </c>
      <c r="C19" s="16">
        <v>58</v>
      </c>
      <c r="D19" s="7" t="s">
        <v>1856</v>
      </c>
      <c r="E19" s="17">
        <v>0</v>
      </c>
    </row>
    <row r="20" spans="1:5" ht="15.75" customHeight="1">
      <c r="A20" s="7" t="s">
        <v>1857</v>
      </c>
      <c r="B20" s="15" t="s">
        <v>1838</v>
      </c>
      <c r="C20" s="16">
        <v>560</v>
      </c>
      <c r="D20" s="7" t="s">
        <v>1858</v>
      </c>
      <c r="E20" s="17">
        <v>2</v>
      </c>
    </row>
    <row r="21" spans="1:5" ht="15.75" customHeight="1">
      <c r="A21" s="7" t="s">
        <v>1859</v>
      </c>
      <c r="B21" s="15" t="s">
        <v>1838</v>
      </c>
      <c r="C21" s="16">
        <v>9933</v>
      </c>
      <c r="D21" s="7" t="s">
        <v>1860</v>
      </c>
      <c r="E21" s="17">
        <v>88</v>
      </c>
    </row>
    <row r="22" spans="1:5" ht="15.75" customHeight="1">
      <c r="A22" s="7" t="s">
        <v>1861</v>
      </c>
      <c r="B22" s="15" t="s">
        <v>1838</v>
      </c>
      <c r="C22" s="16">
        <v>0</v>
      </c>
      <c r="D22" s="7" t="s">
        <v>1862</v>
      </c>
      <c r="E22" s="17">
        <v>342</v>
      </c>
    </row>
    <row r="23" spans="1:5" ht="15.75" customHeight="1">
      <c r="A23" s="7" t="s">
        <v>1863</v>
      </c>
      <c r="B23" s="15" t="s">
        <v>1838</v>
      </c>
      <c r="C23" s="16">
        <v>92490</v>
      </c>
      <c r="D23" s="7" t="s">
        <v>1864</v>
      </c>
      <c r="E23" s="17">
        <v>169</v>
      </c>
    </row>
    <row r="24" spans="1:5" ht="15.75" customHeight="1">
      <c r="A24" s="7" t="s">
        <v>1865</v>
      </c>
      <c r="B24" s="15" t="s">
        <v>1838</v>
      </c>
      <c r="C24" s="16">
        <v>0</v>
      </c>
      <c r="D24" s="7" t="s">
        <v>1866</v>
      </c>
      <c r="E24" s="17">
        <v>0</v>
      </c>
    </row>
    <row r="25" spans="1:5" ht="15.75" customHeight="1">
      <c r="A25" s="7" t="s">
        <v>1867</v>
      </c>
      <c r="B25" s="15" t="s">
        <v>1838</v>
      </c>
      <c r="C25" s="18">
        <v>0</v>
      </c>
      <c r="D25" s="7" t="s">
        <v>1868</v>
      </c>
      <c r="E25" s="17">
        <v>355</v>
      </c>
    </row>
    <row r="26" spans="1:5" ht="15.75" customHeight="1">
      <c r="A26" s="7" t="s">
        <v>1869</v>
      </c>
      <c r="B26" s="15" t="s">
        <v>1838</v>
      </c>
      <c r="C26" s="18">
        <v>0</v>
      </c>
      <c r="D26" s="7" t="s">
        <v>1870</v>
      </c>
      <c r="E26" s="17">
        <v>72</v>
      </c>
    </row>
    <row r="27" spans="1:5" ht="15.75" customHeight="1">
      <c r="A27" s="7"/>
      <c r="B27" s="15"/>
      <c r="C27" s="11"/>
      <c r="D27" s="7" t="s">
        <v>1871</v>
      </c>
      <c r="E27" s="17">
        <v>50</v>
      </c>
    </row>
    <row r="28" spans="1:5" ht="15.75" customHeight="1">
      <c r="A28" s="19" t="s">
        <v>1872</v>
      </c>
      <c r="B28" s="19"/>
      <c r="C28" s="19"/>
      <c r="D28" s="19"/>
      <c r="E28" s="19"/>
    </row>
    <row r="29" spans="1:5" ht="15.75" customHeight="1">
      <c r="A29" s="19" t="s">
        <v>1873</v>
      </c>
      <c r="B29" s="19"/>
      <c r="C29" s="19"/>
      <c r="D29" s="19"/>
      <c r="E29" s="19"/>
    </row>
    <row r="30" spans="1:5" ht="15.75" customHeight="1">
      <c r="A30" s="19" t="s">
        <v>1874</v>
      </c>
      <c r="B30" s="19"/>
      <c r="C30" s="19"/>
      <c r="D30" s="19"/>
      <c r="E30" s="19"/>
    </row>
    <row r="31" spans="1:5" ht="15.75" customHeight="1">
      <c r="A31" s="19"/>
      <c r="B31" s="19"/>
      <c r="C31" s="19"/>
      <c r="D31" s="19"/>
      <c r="E31" s="19"/>
    </row>
    <row r="32" spans="1:5" ht="15">
      <c r="A32" s="20"/>
      <c r="B32" s="20"/>
      <c r="C32" s="20"/>
      <c r="D32" s="20"/>
      <c r="E32" s="20"/>
    </row>
  </sheetData>
  <sheetProtection/>
  <mergeCells count="6">
    <mergeCell ref="A2:E2"/>
    <mergeCell ref="A28:E28"/>
    <mergeCell ref="A29:E29"/>
    <mergeCell ref="A30:E30"/>
    <mergeCell ref="A31:E31"/>
    <mergeCell ref="A32:E3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H29"/>
  <sheetViews>
    <sheetView workbookViewId="0" topLeftCell="A1">
      <pane xSplit="1" ySplit="4" topLeftCell="B16" activePane="bottomRight" state="frozen"/>
      <selection pane="bottomRight" activeCell="C24" sqref="C24"/>
    </sheetView>
  </sheetViews>
  <sheetFormatPr defaultColWidth="14.50390625" defaultRowHeight="14.25"/>
  <cols>
    <col min="1" max="1" width="29.25390625" style="284" customWidth="1"/>
    <col min="2" max="2" width="11.375" style="285" customWidth="1"/>
    <col min="3" max="3" width="12.50390625" style="285" customWidth="1"/>
    <col min="4" max="4" width="9.00390625" style="285" customWidth="1"/>
    <col min="5" max="5" width="11.375" style="285" customWidth="1"/>
    <col min="6" max="6" width="8.375" style="285" customWidth="1"/>
    <col min="7" max="7" width="9.875" style="285" customWidth="1"/>
    <col min="8" max="16384" width="14.50390625" style="285" customWidth="1"/>
  </cols>
  <sheetData>
    <row r="1" ht="19.5" customHeight="1">
      <c r="A1" s="284" t="s">
        <v>35</v>
      </c>
    </row>
    <row r="2" spans="1:6" ht="24.75" customHeight="1">
      <c r="A2" s="286" t="s">
        <v>36</v>
      </c>
      <c r="B2" s="286"/>
      <c r="C2" s="286"/>
      <c r="D2" s="286"/>
      <c r="E2" s="286"/>
      <c r="F2" s="286"/>
    </row>
    <row r="3" ht="24.75" customHeight="1">
      <c r="F3" s="287" t="s">
        <v>37</v>
      </c>
    </row>
    <row r="4" spans="1:6" ht="25.5" customHeight="1">
      <c r="A4" s="221" t="s">
        <v>3</v>
      </c>
      <c r="B4" s="288" t="s">
        <v>4</v>
      </c>
      <c r="C4" s="207" t="s">
        <v>5</v>
      </c>
      <c r="D4" s="221" t="s">
        <v>6</v>
      </c>
      <c r="E4" s="221" t="s">
        <v>7</v>
      </c>
      <c r="F4" s="221" t="s">
        <v>8</v>
      </c>
    </row>
    <row r="5" spans="1:8" ht="25.5" customHeight="1">
      <c r="A5" s="289" t="s">
        <v>38</v>
      </c>
      <c r="B5" s="96">
        <v>111440</v>
      </c>
      <c r="C5" s="96">
        <v>111752</v>
      </c>
      <c r="D5" s="290">
        <f aca="true" t="shared" si="0" ref="D5:D18">C5/B5*100</f>
        <v>100.27997128499642</v>
      </c>
      <c r="E5" s="96">
        <v>117940</v>
      </c>
      <c r="F5" s="291">
        <f aca="true" t="shared" si="1" ref="F5:F28">C5/E5*100-100</f>
        <v>-5.246735628285563</v>
      </c>
      <c r="H5" s="292"/>
    </row>
    <row r="6" spans="1:8" ht="25.5" customHeight="1">
      <c r="A6" s="289" t="s">
        <v>39</v>
      </c>
      <c r="B6" s="96">
        <v>440</v>
      </c>
      <c r="C6" s="96">
        <v>437</v>
      </c>
      <c r="D6" s="290">
        <f t="shared" si="0"/>
        <v>99.31818181818181</v>
      </c>
      <c r="E6" s="96">
        <v>546</v>
      </c>
      <c r="F6" s="291">
        <f t="shared" si="1"/>
        <v>-19.963369963369956</v>
      </c>
      <c r="H6" s="292"/>
    </row>
    <row r="7" spans="1:8" ht="25.5" customHeight="1">
      <c r="A7" s="289" t="s">
        <v>40</v>
      </c>
      <c r="B7" s="96">
        <v>48640</v>
      </c>
      <c r="C7" s="96">
        <v>48562</v>
      </c>
      <c r="D7" s="290">
        <f t="shared" si="0"/>
        <v>99.83963815789474</v>
      </c>
      <c r="E7" s="96">
        <v>56745</v>
      </c>
      <c r="F7" s="291">
        <f t="shared" si="1"/>
        <v>-14.420653802097107</v>
      </c>
      <c r="H7" s="292"/>
    </row>
    <row r="8" spans="1:8" ht="25.5" customHeight="1">
      <c r="A8" s="289" t="s">
        <v>41</v>
      </c>
      <c r="B8" s="96">
        <v>207260</v>
      </c>
      <c r="C8" s="96">
        <v>210938</v>
      </c>
      <c r="D8" s="290">
        <f t="shared" si="0"/>
        <v>101.77458264981183</v>
      </c>
      <c r="E8" s="96">
        <v>242473</v>
      </c>
      <c r="F8" s="291">
        <f t="shared" si="1"/>
        <v>-13.005571754380895</v>
      </c>
      <c r="H8" s="292"/>
    </row>
    <row r="9" spans="1:8" ht="25.5" customHeight="1">
      <c r="A9" s="289" t="s">
        <v>42</v>
      </c>
      <c r="B9" s="96">
        <v>29670</v>
      </c>
      <c r="C9" s="96">
        <v>29549</v>
      </c>
      <c r="D9" s="290">
        <f t="shared" si="0"/>
        <v>99.59218065385912</v>
      </c>
      <c r="E9" s="96">
        <v>25681</v>
      </c>
      <c r="F9" s="291">
        <f t="shared" si="1"/>
        <v>15.06171878042133</v>
      </c>
      <c r="H9" s="292"/>
    </row>
    <row r="10" spans="1:8" ht="25.5" customHeight="1">
      <c r="A10" s="289" t="s">
        <v>43</v>
      </c>
      <c r="B10" s="96">
        <v>15220</v>
      </c>
      <c r="C10" s="96">
        <v>15929</v>
      </c>
      <c r="D10" s="290">
        <f t="shared" si="0"/>
        <v>104.65834428383704</v>
      </c>
      <c r="E10" s="96">
        <v>25587</v>
      </c>
      <c r="F10" s="291">
        <f t="shared" si="1"/>
        <v>-37.745730253644425</v>
      </c>
      <c r="H10" s="292"/>
    </row>
    <row r="11" spans="1:8" ht="25.5" customHeight="1">
      <c r="A11" s="289" t="s">
        <v>44</v>
      </c>
      <c r="B11" s="96">
        <v>132180</v>
      </c>
      <c r="C11" s="96">
        <v>131044</v>
      </c>
      <c r="D11" s="290">
        <f t="shared" si="0"/>
        <v>99.14056589499168</v>
      </c>
      <c r="E11" s="96">
        <v>117056</v>
      </c>
      <c r="F11" s="291">
        <f t="shared" si="1"/>
        <v>11.949835975943145</v>
      </c>
      <c r="H11" s="292"/>
    </row>
    <row r="12" spans="1:8" ht="25.5" customHeight="1">
      <c r="A12" s="289" t="s">
        <v>45</v>
      </c>
      <c r="B12" s="96">
        <v>115820</v>
      </c>
      <c r="C12" s="96">
        <v>117873</v>
      </c>
      <c r="D12" s="290">
        <f t="shared" si="0"/>
        <v>101.77257813849077</v>
      </c>
      <c r="E12" s="96">
        <v>130668</v>
      </c>
      <c r="F12" s="291">
        <f t="shared" si="1"/>
        <v>-9.79199191844981</v>
      </c>
      <c r="H12" s="292"/>
    </row>
    <row r="13" spans="1:8" ht="25.5" customHeight="1">
      <c r="A13" s="289" t="s">
        <v>46</v>
      </c>
      <c r="B13" s="96">
        <v>7080</v>
      </c>
      <c r="C13" s="96">
        <v>7195</v>
      </c>
      <c r="D13" s="290">
        <f t="shared" si="0"/>
        <v>101.62429378531073</v>
      </c>
      <c r="E13" s="96">
        <v>12281</v>
      </c>
      <c r="F13" s="291">
        <f t="shared" si="1"/>
        <v>-41.413565670548</v>
      </c>
      <c r="H13" s="292"/>
    </row>
    <row r="14" spans="1:8" ht="25.5" customHeight="1">
      <c r="A14" s="289" t="s">
        <v>47</v>
      </c>
      <c r="B14" s="96">
        <v>65840</v>
      </c>
      <c r="C14" s="96">
        <v>66489</v>
      </c>
      <c r="D14" s="290">
        <f t="shared" si="0"/>
        <v>100.98572296476307</v>
      </c>
      <c r="E14" s="96">
        <v>132275</v>
      </c>
      <c r="F14" s="291">
        <f t="shared" si="1"/>
        <v>-49.73426573426573</v>
      </c>
      <c r="H14" s="292"/>
    </row>
    <row r="15" spans="1:8" ht="25.5" customHeight="1">
      <c r="A15" s="289" t="s">
        <v>48</v>
      </c>
      <c r="B15" s="96">
        <v>52290</v>
      </c>
      <c r="C15" s="96">
        <v>66547</v>
      </c>
      <c r="D15" s="290">
        <f t="shared" si="0"/>
        <v>127.26525148211896</v>
      </c>
      <c r="E15" s="96">
        <v>90620</v>
      </c>
      <c r="F15" s="291">
        <f t="shared" si="1"/>
        <v>-26.5647759876407</v>
      </c>
      <c r="H15" s="292"/>
    </row>
    <row r="16" spans="1:8" ht="25.5" customHeight="1">
      <c r="A16" s="289" t="s">
        <v>49</v>
      </c>
      <c r="B16" s="96">
        <v>29220</v>
      </c>
      <c r="C16" s="96">
        <v>29350</v>
      </c>
      <c r="D16" s="290">
        <f t="shared" si="0"/>
        <v>100.44490075290898</v>
      </c>
      <c r="E16" s="96">
        <v>42015</v>
      </c>
      <c r="F16" s="291">
        <f t="shared" si="1"/>
        <v>-30.14399619183625</v>
      </c>
      <c r="H16" s="292"/>
    </row>
    <row r="17" spans="1:8" ht="25.5" customHeight="1">
      <c r="A17" s="289" t="s">
        <v>50</v>
      </c>
      <c r="B17" s="96">
        <v>10930</v>
      </c>
      <c r="C17" s="96">
        <v>11174</v>
      </c>
      <c r="D17" s="290">
        <f t="shared" si="0"/>
        <v>102.2323879231473</v>
      </c>
      <c r="E17" s="96">
        <v>29456</v>
      </c>
      <c r="F17" s="291">
        <f t="shared" si="1"/>
        <v>-62.06545355784899</v>
      </c>
      <c r="H17" s="292"/>
    </row>
    <row r="18" spans="1:8" ht="25.5" customHeight="1">
      <c r="A18" s="289" t="s">
        <v>51</v>
      </c>
      <c r="B18" s="96">
        <v>1530</v>
      </c>
      <c r="C18" s="96">
        <v>1573</v>
      </c>
      <c r="D18" s="290">
        <f t="shared" si="0"/>
        <v>102.81045751633985</v>
      </c>
      <c r="E18" s="96">
        <v>3243</v>
      </c>
      <c r="F18" s="291">
        <f t="shared" si="1"/>
        <v>-51.49552883132902</v>
      </c>
      <c r="H18" s="292"/>
    </row>
    <row r="19" spans="1:8" ht="25.5" customHeight="1">
      <c r="A19" s="289" t="s">
        <v>52</v>
      </c>
      <c r="B19" s="96"/>
      <c r="C19" s="96"/>
      <c r="D19" s="290"/>
      <c r="E19" s="96">
        <v>246</v>
      </c>
      <c r="F19" s="291">
        <f t="shared" si="1"/>
        <v>-100</v>
      </c>
      <c r="H19" s="292"/>
    </row>
    <row r="20" spans="1:8" ht="25.5" customHeight="1">
      <c r="A20" s="289" t="s">
        <v>53</v>
      </c>
      <c r="B20" s="96"/>
      <c r="C20" s="96"/>
      <c r="D20" s="290"/>
      <c r="E20" s="96">
        <v>283</v>
      </c>
      <c r="F20" s="291">
        <f t="shared" si="1"/>
        <v>-100</v>
      </c>
      <c r="H20" s="292"/>
    </row>
    <row r="21" spans="1:8" ht="25.5" customHeight="1">
      <c r="A21" s="289" t="s">
        <v>54</v>
      </c>
      <c r="B21" s="96">
        <v>16870</v>
      </c>
      <c r="C21" s="96">
        <v>16814</v>
      </c>
      <c r="D21" s="290">
        <f aca="true" t="shared" si="2" ref="D21:D28">C21/B21*100</f>
        <v>99.66804979253112</v>
      </c>
      <c r="E21" s="96">
        <v>32538</v>
      </c>
      <c r="F21" s="291">
        <f t="shared" si="1"/>
        <v>-48.32503534329092</v>
      </c>
      <c r="G21" s="293"/>
      <c r="H21" s="292"/>
    </row>
    <row r="22" spans="1:8" ht="25.5" customHeight="1">
      <c r="A22" s="289" t="s">
        <v>55</v>
      </c>
      <c r="B22" s="96">
        <v>2080</v>
      </c>
      <c r="C22" s="96">
        <v>2099</v>
      </c>
      <c r="D22" s="290">
        <f t="shared" si="2"/>
        <v>100.91346153846155</v>
      </c>
      <c r="E22" s="96">
        <v>4367</v>
      </c>
      <c r="F22" s="291">
        <f t="shared" si="1"/>
        <v>-51.93496679642776</v>
      </c>
      <c r="H22" s="292"/>
    </row>
    <row r="23" spans="1:8" ht="25.5" customHeight="1">
      <c r="A23" s="289" t="s">
        <v>56</v>
      </c>
      <c r="B23" s="96"/>
      <c r="C23" s="96">
        <v>8</v>
      </c>
      <c r="D23" s="290" t="e">
        <f t="shared" si="2"/>
        <v>#DIV/0!</v>
      </c>
      <c r="E23" s="96">
        <v>1589</v>
      </c>
      <c r="F23" s="291">
        <f t="shared" si="1"/>
        <v>-99.49653870358716</v>
      </c>
      <c r="H23" s="292"/>
    </row>
    <row r="24" spans="1:8" ht="25.5" customHeight="1">
      <c r="A24" s="289" t="s">
        <v>57</v>
      </c>
      <c r="B24" s="96">
        <v>10870</v>
      </c>
      <c r="C24" s="96">
        <v>10933</v>
      </c>
      <c r="D24" s="290">
        <f t="shared" si="2"/>
        <v>100.57957681692733</v>
      </c>
      <c r="E24" s="96">
        <v>23827</v>
      </c>
      <c r="F24" s="291">
        <f t="shared" si="1"/>
        <v>-54.11507953162379</v>
      </c>
      <c r="H24" s="292"/>
    </row>
    <row r="25" spans="1:8" ht="25.5" customHeight="1">
      <c r="A25" s="294" t="s">
        <v>58</v>
      </c>
      <c r="B25" s="96">
        <v>100</v>
      </c>
      <c r="C25" s="96">
        <v>0</v>
      </c>
      <c r="D25" s="290">
        <f t="shared" si="2"/>
        <v>0</v>
      </c>
      <c r="E25" s="96">
        <v>18</v>
      </c>
      <c r="F25" s="291">
        <f t="shared" si="1"/>
        <v>-100</v>
      </c>
      <c r="G25" s="295"/>
      <c r="H25" s="292"/>
    </row>
    <row r="26" spans="1:8" ht="25.5" customHeight="1">
      <c r="A26" s="294" t="s">
        <v>59</v>
      </c>
      <c r="B26" s="96">
        <v>17950</v>
      </c>
      <c r="C26" s="96">
        <v>21354</v>
      </c>
      <c r="D26" s="290">
        <f t="shared" si="2"/>
        <v>118.96378830083565</v>
      </c>
      <c r="E26" s="96">
        <v>21172</v>
      </c>
      <c r="F26" s="291">
        <f t="shared" si="1"/>
        <v>0.8596259210277708</v>
      </c>
      <c r="H26" s="292"/>
    </row>
    <row r="27" spans="1:8" ht="25.5" customHeight="1">
      <c r="A27" s="294" t="s">
        <v>60</v>
      </c>
      <c r="B27" s="96">
        <v>0</v>
      </c>
      <c r="C27" s="96">
        <v>15</v>
      </c>
      <c r="D27" s="290" t="e">
        <f t="shared" si="2"/>
        <v>#DIV/0!</v>
      </c>
      <c r="E27" s="96">
        <v>34</v>
      </c>
      <c r="F27" s="291">
        <f t="shared" si="1"/>
        <v>-55.88235294117647</v>
      </c>
      <c r="H27" s="292"/>
    </row>
    <row r="28" spans="1:7" ht="22.5" customHeight="1">
      <c r="A28" s="296" t="s">
        <v>61</v>
      </c>
      <c r="B28" s="166">
        <f>SUM(B5:B27)</f>
        <v>875430</v>
      </c>
      <c r="C28" s="166">
        <f>SUM(C5:C27)</f>
        <v>899635</v>
      </c>
      <c r="D28" s="290">
        <f t="shared" si="2"/>
        <v>102.76492695018449</v>
      </c>
      <c r="E28" s="166">
        <f>SUM(E5:E27)</f>
        <v>1110660</v>
      </c>
      <c r="F28" s="291">
        <f t="shared" si="1"/>
        <v>-18.99996398537806</v>
      </c>
      <c r="G28" s="297"/>
    </row>
    <row r="29" spans="1:6" ht="18" customHeight="1">
      <c r="A29" s="298"/>
      <c r="B29" s="298"/>
      <c r="C29" s="298"/>
      <c r="D29" s="298"/>
      <c r="E29" s="298"/>
      <c r="F29" s="298"/>
    </row>
  </sheetData>
  <sheetProtection/>
  <mergeCells count="2">
    <mergeCell ref="A2:F2"/>
    <mergeCell ref="A29:F29"/>
  </mergeCells>
  <printOptions horizontalCentered="1"/>
  <pageMargins left="0.43000000000000005" right="0.35" top="0.67" bottom="0.55"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F580"/>
  <sheetViews>
    <sheetView showZeros="0" zoomScaleSheetLayoutView="100" workbookViewId="0" topLeftCell="A1">
      <selection activeCell="D1" sqref="A1:E65536"/>
    </sheetView>
  </sheetViews>
  <sheetFormatPr defaultColWidth="9.125" defaultRowHeight="14.25"/>
  <cols>
    <col min="1" max="1" width="8.625" style="249" customWidth="1"/>
    <col min="2" max="2" width="33.25390625" style="248" customWidth="1"/>
    <col min="3" max="4" width="12.75390625" style="250" customWidth="1"/>
    <col min="5" max="5" width="12.625" style="251" customWidth="1"/>
    <col min="6" max="6" width="7.625" style="248" customWidth="1"/>
    <col min="7" max="223" width="9.125" style="248" customWidth="1"/>
    <col min="224" max="16384" width="9.125" style="248" customWidth="1"/>
  </cols>
  <sheetData>
    <row r="1" ht="15">
      <c r="A1" s="249" t="s">
        <v>62</v>
      </c>
    </row>
    <row r="2" spans="1:5" ht="23.25" customHeight="1">
      <c r="A2" s="252" t="s">
        <v>63</v>
      </c>
      <c r="B2" s="252"/>
      <c r="C2" s="252"/>
      <c r="D2" s="252"/>
      <c r="E2" s="99"/>
    </row>
    <row r="3" spans="2:5" ht="15" customHeight="1">
      <c r="B3" s="253"/>
      <c r="C3" s="254"/>
      <c r="D3" s="254"/>
      <c r="E3" s="255" t="s">
        <v>37</v>
      </c>
    </row>
    <row r="4" spans="1:5" s="246" customFormat="1" ht="17.25" customHeight="1">
      <c r="A4" s="256" t="s">
        <v>64</v>
      </c>
      <c r="B4" s="256" t="s">
        <v>3</v>
      </c>
      <c r="C4" s="257" t="s">
        <v>5</v>
      </c>
      <c r="D4" s="258" t="s">
        <v>65</v>
      </c>
      <c r="E4" s="259" t="s">
        <v>8</v>
      </c>
    </row>
    <row r="5" spans="1:5" s="247" customFormat="1" ht="17.25" customHeight="1">
      <c r="A5" s="260"/>
      <c r="B5" s="261" t="s">
        <v>66</v>
      </c>
      <c r="C5" s="262">
        <f>SUM(C6,C112,C122,C157,C181,C204,C232,C310,C360,C386,C402,C466,C483,C493,C501,C502,C505,C524,C535,C543,C573,C576,C579)</f>
        <v>898768</v>
      </c>
      <c r="D5" s="262">
        <f>SUM(D6,D112,D122,D157,D181,D204,D232,D310,D360,D386,D402,D466,D483,D493,D501,D502,D505,D524,D535,D543,D573,D576,D579)</f>
        <v>1110660</v>
      </c>
      <c r="E5" s="263">
        <f aca="true" t="shared" si="0" ref="E5:E9">C5/D5*100-100</f>
        <v>-19.078025678425433</v>
      </c>
    </row>
    <row r="6" spans="1:5" ht="17.25" customHeight="1">
      <c r="A6" s="264" t="s">
        <v>67</v>
      </c>
      <c r="B6" s="265" t="s">
        <v>68</v>
      </c>
      <c r="C6" s="266">
        <f>SUM(C7,C14,C20,C29,C34,C40,C45,C48,C52,C56,C59,C63,C65,C68,C70,C73,C76,C80,C85,C89,C93,C98,C101,C110)</f>
        <v>111752</v>
      </c>
      <c r="D6" s="266">
        <f>SUM(D7,D14,D20,D29,D34,D40,D45,D48,D52,D56,D59,D63,D65,D68,D70,D73,D76,D80,D85,D89,D93,D98,D101,D110)</f>
        <v>117940</v>
      </c>
      <c r="E6" s="263">
        <f t="shared" si="0"/>
        <v>-5.246735628285563</v>
      </c>
    </row>
    <row r="7" spans="1:5" ht="17.25" customHeight="1">
      <c r="A7" s="264" t="s">
        <v>69</v>
      </c>
      <c r="B7" s="265" t="s">
        <v>70</v>
      </c>
      <c r="C7" s="266">
        <f>SUM(C8:C13)</f>
        <v>1889</v>
      </c>
      <c r="D7" s="266">
        <f>SUM(D8:D13)</f>
        <v>4258</v>
      </c>
      <c r="E7" s="263">
        <f t="shared" si="0"/>
        <v>-55.63644903710662</v>
      </c>
    </row>
    <row r="8" spans="1:5" ht="17.25" customHeight="1">
      <c r="A8" s="267" t="s">
        <v>71</v>
      </c>
      <c r="B8" s="268" t="s">
        <v>72</v>
      </c>
      <c r="C8" s="269">
        <v>1493</v>
      </c>
      <c r="D8" s="269">
        <v>3834</v>
      </c>
      <c r="E8" s="263">
        <f t="shared" si="0"/>
        <v>-61.05894627021387</v>
      </c>
    </row>
    <row r="9" spans="1:5" ht="17.25" customHeight="1">
      <c r="A9" s="267" t="s">
        <v>73</v>
      </c>
      <c r="B9" s="268" t="s">
        <v>74</v>
      </c>
      <c r="C9" s="269">
        <v>100</v>
      </c>
      <c r="D9" s="269">
        <v>90</v>
      </c>
      <c r="E9" s="263">
        <f t="shared" si="0"/>
        <v>11.111111111111114</v>
      </c>
    </row>
    <row r="10" spans="1:5" ht="17.25" customHeight="1">
      <c r="A10" s="267" t="s">
        <v>75</v>
      </c>
      <c r="B10" s="268" t="s">
        <v>76</v>
      </c>
      <c r="C10" s="269">
        <v>10</v>
      </c>
      <c r="D10" s="269">
        <v>5</v>
      </c>
      <c r="E10" s="263"/>
    </row>
    <row r="11" spans="1:5" ht="17.25" customHeight="1">
      <c r="A11" s="267" t="s">
        <v>77</v>
      </c>
      <c r="B11" s="268" t="s">
        <v>78</v>
      </c>
      <c r="C11" s="269"/>
      <c r="D11" s="269">
        <v>12</v>
      </c>
      <c r="E11" s="263">
        <f aca="true" t="shared" si="1" ref="E11:E22">C11/D11*100-100</f>
        <v>-100</v>
      </c>
    </row>
    <row r="12" spans="1:5" ht="17.25" customHeight="1">
      <c r="A12" s="267" t="s">
        <v>79</v>
      </c>
      <c r="B12" s="268" t="s">
        <v>80</v>
      </c>
      <c r="C12" s="269">
        <v>255</v>
      </c>
      <c r="D12" s="269">
        <v>278</v>
      </c>
      <c r="E12" s="263">
        <f t="shared" si="1"/>
        <v>-8.27338129496404</v>
      </c>
    </row>
    <row r="13" spans="1:5" ht="17.25" customHeight="1">
      <c r="A13" s="270" t="s">
        <v>81</v>
      </c>
      <c r="B13" s="271" t="s">
        <v>82</v>
      </c>
      <c r="C13" s="269">
        <v>31</v>
      </c>
      <c r="D13" s="269">
        <v>39</v>
      </c>
      <c r="E13" s="263">
        <f t="shared" si="1"/>
        <v>-20.51282051282051</v>
      </c>
    </row>
    <row r="14" spans="1:5" ht="17.25" customHeight="1">
      <c r="A14" s="264" t="s">
        <v>83</v>
      </c>
      <c r="B14" s="265" t="s">
        <v>84</v>
      </c>
      <c r="C14" s="266">
        <f>SUM(C15:C19)</f>
        <v>1404</v>
      </c>
      <c r="D14" s="266">
        <f>SUM(D15:D19)</f>
        <v>1526</v>
      </c>
      <c r="E14" s="263">
        <f t="shared" si="1"/>
        <v>-7.994757536041945</v>
      </c>
    </row>
    <row r="15" spans="1:5" ht="17.25" customHeight="1">
      <c r="A15" s="267" t="s">
        <v>85</v>
      </c>
      <c r="B15" s="268" t="s">
        <v>72</v>
      </c>
      <c r="C15" s="269">
        <v>1146</v>
      </c>
      <c r="D15" s="269">
        <v>1234</v>
      </c>
      <c r="E15" s="263">
        <f t="shared" si="1"/>
        <v>-7.1312803889789365</v>
      </c>
    </row>
    <row r="16" spans="1:5" ht="17.25" customHeight="1">
      <c r="A16" s="267" t="s">
        <v>86</v>
      </c>
      <c r="B16" s="268" t="s">
        <v>87</v>
      </c>
      <c r="C16" s="269">
        <v>13</v>
      </c>
      <c r="D16" s="269">
        <v>115</v>
      </c>
      <c r="E16" s="263">
        <f t="shared" si="1"/>
        <v>-88.69565217391305</v>
      </c>
    </row>
    <row r="17" spans="1:5" ht="17.25" customHeight="1">
      <c r="A17" s="267" t="s">
        <v>88</v>
      </c>
      <c r="B17" s="268" t="s">
        <v>89</v>
      </c>
      <c r="C17" s="269">
        <v>109</v>
      </c>
      <c r="D17" s="269"/>
      <c r="E17" s="263" t="e">
        <f t="shared" si="1"/>
        <v>#DIV/0!</v>
      </c>
    </row>
    <row r="18" spans="1:5" ht="17.25" customHeight="1">
      <c r="A18" s="267" t="s">
        <v>90</v>
      </c>
      <c r="B18" s="268" t="s">
        <v>91</v>
      </c>
      <c r="C18" s="269">
        <v>106</v>
      </c>
      <c r="D18" s="269">
        <v>71</v>
      </c>
      <c r="E18" s="263">
        <f t="shared" si="1"/>
        <v>49.29577464788733</v>
      </c>
    </row>
    <row r="19" spans="1:5" ht="17.25" customHeight="1">
      <c r="A19" s="267" t="s">
        <v>92</v>
      </c>
      <c r="B19" s="268" t="s">
        <v>93</v>
      </c>
      <c r="C19" s="269">
        <v>30</v>
      </c>
      <c r="D19" s="269">
        <v>106</v>
      </c>
      <c r="E19" s="263">
        <f t="shared" si="1"/>
        <v>-71.69811320754717</v>
      </c>
    </row>
    <row r="20" spans="1:5" ht="17.25" customHeight="1">
      <c r="A20" s="264" t="s">
        <v>94</v>
      </c>
      <c r="B20" s="265" t="s">
        <v>95</v>
      </c>
      <c r="C20" s="266">
        <f>SUM(C21:C28)</f>
        <v>66097</v>
      </c>
      <c r="D20" s="266">
        <f>SUM(D21:D28)</f>
        <v>50573</v>
      </c>
      <c r="E20" s="263">
        <f t="shared" si="1"/>
        <v>30.696221303857783</v>
      </c>
    </row>
    <row r="21" spans="1:5" ht="17.25" customHeight="1">
      <c r="A21" s="267" t="s">
        <v>96</v>
      </c>
      <c r="B21" s="268" t="s">
        <v>72</v>
      </c>
      <c r="C21" s="269">
        <v>27230</v>
      </c>
      <c r="D21" s="269">
        <v>22879</v>
      </c>
      <c r="E21" s="263">
        <f t="shared" si="1"/>
        <v>19.01743957340794</v>
      </c>
    </row>
    <row r="22" spans="1:5" ht="17.25" customHeight="1">
      <c r="A22" s="267" t="s">
        <v>97</v>
      </c>
      <c r="B22" s="268" t="s">
        <v>98</v>
      </c>
      <c r="C22" s="269">
        <v>8565</v>
      </c>
      <c r="D22" s="269">
        <v>7253</v>
      </c>
      <c r="E22" s="263">
        <f t="shared" si="1"/>
        <v>18.08906659313388</v>
      </c>
    </row>
    <row r="23" spans="1:5" ht="17.25" customHeight="1">
      <c r="A23" s="267">
        <v>2010303</v>
      </c>
      <c r="B23" s="268" t="s">
        <v>99</v>
      </c>
      <c r="C23" s="269"/>
      <c r="D23" s="269">
        <v>52</v>
      </c>
      <c r="E23" s="263"/>
    </row>
    <row r="24" spans="1:5" ht="17.25" customHeight="1">
      <c r="A24" s="267" t="s">
        <v>100</v>
      </c>
      <c r="B24" s="268" t="s">
        <v>101</v>
      </c>
      <c r="C24" s="269"/>
      <c r="D24" s="269">
        <v>236</v>
      </c>
      <c r="E24" s="263">
        <f aca="true" t="shared" si="2" ref="E24:E63">C24/D24*100-100</f>
        <v>-100</v>
      </c>
    </row>
    <row r="25" spans="1:5" ht="17.25" customHeight="1">
      <c r="A25" s="267" t="s">
        <v>102</v>
      </c>
      <c r="B25" s="268" t="s">
        <v>103</v>
      </c>
      <c r="C25" s="269">
        <v>540</v>
      </c>
      <c r="D25" s="269">
        <v>657</v>
      </c>
      <c r="E25" s="263">
        <f t="shared" si="2"/>
        <v>-17.808219178082197</v>
      </c>
    </row>
    <row r="26" spans="1:5" ht="17.25" customHeight="1">
      <c r="A26" s="267" t="s">
        <v>104</v>
      </c>
      <c r="B26" s="268" t="s">
        <v>105</v>
      </c>
      <c r="C26" s="269">
        <v>575</v>
      </c>
      <c r="D26" s="269">
        <v>402</v>
      </c>
      <c r="E26" s="263">
        <f t="shared" si="2"/>
        <v>43.034825870646785</v>
      </c>
    </row>
    <row r="27" spans="1:5" ht="17.25" customHeight="1">
      <c r="A27" s="267" t="s">
        <v>106</v>
      </c>
      <c r="B27" s="268" t="s">
        <v>107</v>
      </c>
      <c r="C27" s="269">
        <v>21526</v>
      </c>
      <c r="D27" s="269">
        <v>8642</v>
      </c>
      <c r="E27" s="263">
        <f t="shared" si="2"/>
        <v>149.08585975468642</v>
      </c>
    </row>
    <row r="28" spans="1:5" ht="17.25" customHeight="1">
      <c r="A28" s="267" t="s">
        <v>108</v>
      </c>
      <c r="B28" s="268" t="s">
        <v>109</v>
      </c>
      <c r="C28" s="269">
        <v>7661</v>
      </c>
      <c r="D28" s="269">
        <v>10452</v>
      </c>
      <c r="E28" s="263">
        <f t="shared" si="2"/>
        <v>-26.703023344814397</v>
      </c>
    </row>
    <row r="29" spans="1:5" ht="17.25" customHeight="1">
      <c r="A29" s="264" t="s">
        <v>110</v>
      </c>
      <c r="B29" s="265" t="s">
        <v>111</v>
      </c>
      <c r="C29" s="266">
        <f>SUM(C30:C33)</f>
        <v>2959</v>
      </c>
      <c r="D29" s="266">
        <f>SUM(D30:D33)</f>
        <v>5615</v>
      </c>
      <c r="E29" s="263">
        <f t="shared" si="2"/>
        <v>-47.30186999109528</v>
      </c>
    </row>
    <row r="30" spans="1:5" ht="17.25" customHeight="1">
      <c r="A30" s="267" t="s">
        <v>112</v>
      </c>
      <c r="B30" s="268" t="s">
        <v>72</v>
      </c>
      <c r="C30" s="269">
        <v>1747</v>
      </c>
      <c r="D30" s="269">
        <v>2245</v>
      </c>
      <c r="E30" s="263">
        <f t="shared" si="2"/>
        <v>-22.182628062360806</v>
      </c>
    </row>
    <row r="31" spans="1:5" ht="17.25" customHeight="1">
      <c r="A31" s="267" t="s">
        <v>113</v>
      </c>
      <c r="B31" s="268" t="s">
        <v>114</v>
      </c>
      <c r="C31" s="269">
        <v>139</v>
      </c>
      <c r="D31" s="269">
        <v>4</v>
      </c>
      <c r="E31" s="263">
        <f t="shared" si="2"/>
        <v>3375</v>
      </c>
    </row>
    <row r="32" spans="1:5" ht="17.25" customHeight="1">
      <c r="A32" s="267" t="s">
        <v>115</v>
      </c>
      <c r="B32" s="268" t="s">
        <v>116</v>
      </c>
      <c r="C32" s="269"/>
      <c r="D32" s="269">
        <v>30</v>
      </c>
      <c r="E32" s="263">
        <f t="shared" si="2"/>
        <v>-100</v>
      </c>
    </row>
    <row r="33" spans="1:5" ht="17.25" customHeight="1">
      <c r="A33" s="267" t="s">
        <v>117</v>
      </c>
      <c r="B33" s="268" t="s">
        <v>118</v>
      </c>
      <c r="C33" s="269">
        <v>1073</v>
      </c>
      <c r="D33" s="269">
        <v>3336</v>
      </c>
      <c r="E33" s="263">
        <f t="shared" si="2"/>
        <v>-67.8357314148681</v>
      </c>
    </row>
    <row r="34" spans="1:5" ht="17.25" customHeight="1">
      <c r="A34" s="264" t="s">
        <v>119</v>
      </c>
      <c r="B34" s="265" t="s">
        <v>120</v>
      </c>
      <c r="C34" s="266">
        <f>SUM(C35:C39)</f>
        <v>2267</v>
      </c>
      <c r="D34" s="266">
        <f>SUM(D35:D39)</f>
        <v>3936</v>
      </c>
      <c r="E34" s="263">
        <f t="shared" si="2"/>
        <v>-42.40345528455285</v>
      </c>
    </row>
    <row r="35" spans="1:5" ht="17.25" customHeight="1">
      <c r="A35" s="267" t="s">
        <v>121</v>
      </c>
      <c r="B35" s="268" t="s">
        <v>72</v>
      </c>
      <c r="C35" s="269">
        <v>568</v>
      </c>
      <c r="D35" s="269">
        <v>661</v>
      </c>
      <c r="E35" s="263">
        <f t="shared" si="2"/>
        <v>-14.069591527987896</v>
      </c>
    </row>
    <row r="36" spans="1:5" ht="17.25" customHeight="1">
      <c r="A36" s="267" t="s">
        <v>122</v>
      </c>
      <c r="B36" s="268" t="s">
        <v>123</v>
      </c>
      <c r="C36" s="269">
        <v>80</v>
      </c>
      <c r="D36" s="269">
        <v>132</v>
      </c>
      <c r="E36" s="263">
        <f t="shared" si="2"/>
        <v>-39.39393939393939</v>
      </c>
    </row>
    <row r="37" spans="1:5" ht="17.25" customHeight="1">
      <c r="A37" s="267" t="s">
        <v>124</v>
      </c>
      <c r="B37" s="268" t="s">
        <v>125</v>
      </c>
      <c r="C37" s="269">
        <v>1411</v>
      </c>
      <c r="D37" s="269">
        <v>964</v>
      </c>
      <c r="E37" s="263">
        <f t="shared" si="2"/>
        <v>46.36929460580913</v>
      </c>
    </row>
    <row r="38" spans="1:5" ht="17.25" customHeight="1">
      <c r="A38" s="267" t="s">
        <v>126</v>
      </c>
      <c r="B38" s="268" t="s">
        <v>107</v>
      </c>
      <c r="C38" s="269">
        <v>1</v>
      </c>
      <c r="D38" s="269">
        <v>1685</v>
      </c>
      <c r="E38" s="263">
        <f t="shared" si="2"/>
        <v>-99.9406528189911</v>
      </c>
    </row>
    <row r="39" spans="1:5" ht="17.25" customHeight="1">
      <c r="A39" s="267" t="s">
        <v>127</v>
      </c>
      <c r="B39" s="268" t="s">
        <v>128</v>
      </c>
      <c r="C39" s="269">
        <v>207</v>
      </c>
      <c r="D39" s="269">
        <v>494</v>
      </c>
      <c r="E39" s="263">
        <f t="shared" si="2"/>
        <v>-58.097165991902834</v>
      </c>
    </row>
    <row r="40" spans="1:5" ht="17.25" customHeight="1">
      <c r="A40" s="264" t="s">
        <v>129</v>
      </c>
      <c r="B40" s="265" t="s">
        <v>130</v>
      </c>
      <c r="C40" s="266">
        <f>SUM(C41:C44)</f>
        <v>3101</v>
      </c>
      <c r="D40" s="266">
        <f>SUM(D41:D44)</f>
        <v>3669</v>
      </c>
      <c r="E40" s="263">
        <f t="shared" si="2"/>
        <v>-15.481057508858001</v>
      </c>
    </row>
    <row r="41" spans="1:5" ht="17.25" customHeight="1">
      <c r="A41" s="267" t="s">
        <v>131</v>
      </c>
      <c r="B41" s="268" t="s">
        <v>72</v>
      </c>
      <c r="C41" s="269">
        <v>1650</v>
      </c>
      <c r="D41" s="269">
        <v>2177</v>
      </c>
      <c r="E41" s="263">
        <f t="shared" si="2"/>
        <v>-24.207625172255405</v>
      </c>
    </row>
    <row r="42" spans="1:5" ht="17.25" customHeight="1">
      <c r="A42" s="267" t="s">
        <v>132</v>
      </c>
      <c r="B42" s="268" t="s">
        <v>133</v>
      </c>
      <c r="C42" s="269">
        <v>240</v>
      </c>
      <c r="D42" s="269">
        <v>213</v>
      </c>
      <c r="E42" s="263">
        <f t="shared" si="2"/>
        <v>12.676056338028175</v>
      </c>
    </row>
    <row r="43" spans="1:5" ht="17.25" customHeight="1">
      <c r="A43" s="267" t="s">
        <v>134</v>
      </c>
      <c r="B43" s="268" t="s">
        <v>107</v>
      </c>
      <c r="C43" s="269">
        <v>914</v>
      </c>
      <c r="D43" s="269">
        <v>911</v>
      </c>
      <c r="E43" s="263">
        <f t="shared" si="2"/>
        <v>0.32930845225027383</v>
      </c>
    </row>
    <row r="44" spans="1:5" ht="17.25" customHeight="1">
      <c r="A44" s="267" t="s">
        <v>135</v>
      </c>
      <c r="B44" s="268" t="s">
        <v>136</v>
      </c>
      <c r="C44" s="269">
        <v>297</v>
      </c>
      <c r="D44" s="269">
        <v>368</v>
      </c>
      <c r="E44" s="263">
        <f t="shared" si="2"/>
        <v>-19.293478260869563</v>
      </c>
    </row>
    <row r="45" spans="1:5" ht="17.25" customHeight="1">
      <c r="A45" s="264" t="s">
        <v>137</v>
      </c>
      <c r="B45" s="265" t="s">
        <v>138</v>
      </c>
      <c r="C45" s="266">
        <f>SUM(C46:C47)</f>
        <v>3766</v>
      </c>
      <c r="D45" s="266">
        <f>SUM(D46:D47)</f>
        <v>4884</v>
      </c>
      <c r="E45" s="263">
        <f t="shared" si="2"/>
        <v>-22.891072891072895</v>
      </c>
    </row>
    <row r="46" spans="1:5" ht="17.25" customHeight="1">
      <c r="A46" s="267" t="s">
        <v>139</v>
      </c>
      <c r="B46" s="268" t="s">
        <v>72</v>
      </c>
      <c r="C46" s="269">
        <v>3766</v>
      </c>
      <c r="D46" s="269">
        <v>4666</v>
      </c>
      <c r="E46" s="263">
        <f t="shared" si="2"/>
        <v>-19.28846978139734</v>
      </c>
    </row>
    <row r="47" spans="1:5" ht="17.25" customHeight="1">
      <c r="A47" s="267" t="s">
        <v>140</v>
      </c>
      <c r="B47" s="268" t="s">
        <v>141</v>
      </c>
      <c r="C47" s="269"/>
      <c r="D47" s="269">
        <v>218</v>
      </c>
      <c r="E47" s="263">
        <f t="shared" si="2"/>
        <v>-100</v>
      </c>
    </row>
    <row r="48" spans="1:5" ht="17.25" customHeight="1">
      <c r="A48" s="264" t="s">
        <v>142</v>
      </c>
      <c r="B48" s="265" t="s">
        <v>143</v>
      </c>
      <c r="C48" s="266">
        <f>SUM(C49:C51)</f>
        <v>569</v>
      </c>
      <c r="D48" s="266">
        <f>SUM(D49:D51)</f>
        <v>733</v>
      </c>
      <c r="E48" s="263">
        <f t="shared" si="2"/>
        <v>-22.37380627557981</v>
      </c>
    </row>
    <row r="49" spans="1:5" ht="17.25" customHeight="1">
      <c r="A49" s="267" t="s">
        <v>144</v>
      </c>
      <c r="B49" s="268" t="s">
        <v>72</v>
      </c>
      <c r="C49" s="269">
        <v>559</v>
      </c>
      <c r="D49" s="269">
        <v>641</v>
      </c>
      <c r="E49" s="263">
        <f t="shared" si="2"/>
        <v>-12.792511700468026</v>
      </c>
    </row>
    <row r="50" spans="1:5" ht="17.25" customHeight="1">
      <c r="A50" s="267" t="s">
        <v>145</v>
      </c>
      <c r="B50" s="268" t="s">
        <v>146</v>
      </c>
      <c r="C50" s="269">
        <v>6</v>
      </c>
      <c r="D50" s="269">
        <v>77</v>
      </c>
      <c r="E50" s="263">
        <f t="shared" si="2"/>
        <v>-92.20779220779221</v>
      </c>
    </row>
    <row r="51" spans="1:5" ht="17.25" customHeight="1">
      <c r="A51" s="267" t="s">
        <v>147</v>
      </c>
      <c r="B51" s="268" t="s">
        <v>148</v>
      </c>
      <c r="C51" s="269">
        <v>4</v>
      </c>
      <c r="D51" s="269">
        <v>15</v>
      </c>
      <c r="E51" s="263">
        <f t="shared" si="2"/>
        <v>-73.33333333333333</v>
      </c>
    </row>
    <row r="52" spans="1:5" ht="17.25" customHeight="1">
      <c r="A52" s="264" t="s">
        <v>149</v>
      </c>
      <c r="B52" s="265" t="s">
        <v>150</v>
      </c>
      <c r="C52" s="266">
        <f>SUM(C53:C55)</f>
        <v>0</v>
      </c>
      <c r="D52" s="266">
        <f>SUM(D53:D55)</f>
        <v>1940</v>
      </c>
      <c r="E52" s="263">
        <f t="shared" si="2"/>
        <v>-100</v>
      </c>
    </row>
    <row r="53" spans="1:5" ht="17.25" customHeight="1">
      <c r="A53" s="267" t="s">
        <v>151</v>
      </c>
      <c r="B53" s="268" t="s">
        <v>72</v>
      </c>
      <c r="C53" s="269"/>
      <c r="D53" s="269">
        <v>1437</v>
      </c>
      <c r="E53" s="263">
        <f t="shared" si="2"/>
        <v>-100</v>
      </c>
    </row>
    <row r="54" spans="1:5" ht="17.25" customHeight="1">
      <c r="A54" s="267" t="s">
        <v>152</v>
      </c>
      <c r="B54" s="268" t="s">
        <v>107</v>
      </c>
      <c r="C54" s="269"/>
      <c r="D54" s="269">
        <v>331</v>
      </c>
      <c r="E54" s="263">
        <f t="shared" si="2"/>
        <v>-100</v>
      </c>
    </row>
    <row r="55" spans="1:5" ht="17.25" customHeight="1">
      <c r="A55" s="267" t="s">
        <v>153</v>
      </c>
      <c r="B55" s="268" t="s">
        <v>154</v>
      </c>
      <c r="C55" s="269"/>
      <c r="D55" s="269">
        <v>172</v>
      </c>
      <c r="E55" s="263">
        <f t="shared" si="2"/>
        <v>-100</v>
      </c>
    </row>
    <row r="56" spans="1:5" ht="17.25" customHeight="1">
      <c r="A56" s="264" t="s">
        <v>155</v>
      </c>
      <c r="B56" s="265" t="s">
        <v>156</v>
      </c>
      <c r="C56" s="266">
        <f>SUM(C57:C58)</f>
        <v>3546</v>
      </c>
      <c r="D56" s="266">
        <f>SUM(D57:D58)</f>
        <v>4494</v>
      </c>
      <c r="E56" s="263">
        <f t="shared" si="2"/>
        <v>-21.094793057409873</v>
      </c>
    </row>
    <row r="57" spans="1:5" ht="17.25" customHeight="1">
      <c r="A57" s="267" t="s">
        <v>157</v>
      </c>
      <c r="B57" s="268" t="s">
        <v>72</v>
      </c>
      <c r="C57" s="269">
        <v>3114</v>
      </c>
      <c r="D57" s="269">
        <v>4189</v>
      </c>
      <c r="E57" s="263">
        <f t="shared" si="2"/>
        <v>-25.662449271902602</v>
      </c>
    </row>
    <row r="58" spans="1:5" ht="17.25" customHeight="1">
      <c r="A58" s="267" t="s">
        <v>158</v>
      </c>
      <c r="B58" s="268" t="s">
        <v>159</v>
      </c>
      <c r="C58" s="269">
        <v>432</v>
      </c>
      <c r="D58" s="269">
        <v>305</v>
      </c>
      <c r="E58" s="263">
        <f t="shared" si="2"/>
        <v>41.63934426229508</v>
      </c>
    </row>
    <row r="59" spans="1:5" ht="17.25" customHeight="1">
      <c r="A59" s="272" t="s">
        <v>160</v>
      </c>
      <c r="B59" s="273" t="s">
        <v>161</v>
      </c>
      <c r="C59" s="266">
        <f>SUM(C60:C62)</f>
        <v>2206</v>
      </c>
      <c r="D59" s="266">
        <f>SUM(D60:D62)</f>
        <v>1754</v>
      </c>
      <c r="E59" s="263">
        <f t="shared" si="2"/>
        <v>25.769669327252004</v>
      </c>
    </row>
    <row r="60" spans="1:5" ht="17.25" customHeight="1">
      <c r="A60" s="267" t="s">
        <v>162</v>
      </c>
      <c r="B60" s="268" t="s">
        <v>72</v>
      </c>
      <c r="C60" s="269">
        <v>1246</v>
      </c>
      <c r="D60" s="269">
        <v>671</v>
      </c>
      <c r="E60" s="263">
        <f t="shared" si="2"/>
        <v>85.69299552906111</v>
      </c>
    </row>
    <row r="61" spans="1:5" ht="17.25" customHeight="1">
      <c r="A61" s="267" t="s">
        <v>163</v>
      </c>
      <c r="B61" s="268" t="s">
        <v>107</v>
      </c>
      <c r="C61" s="269"/>
      <c r="D61" s="269">
        <v>678</v>
      </c>
      <c r="E61" s="263">
        <f t="shared" si="2"/>
        <v>-100</v>
      </c>
    </row>
    <row r="62" spans="1:5" ht="17.25" customHeight="1">
      <c r="A62" s="267" t="s">
        <v>164</v>
      </c>
      <c r="B62" s="268" t="s">
        <v>165</v>
      </c>
      <c r="C62" s="269">
        <v>960</v>
      </c>
      <c r="D62" s="269">
        <v>405</v>
      </c>
      <c r="E62" s="263">
        <f t="shared" si="2"/>
        <v>137.037037037037</v>
      </c>
    </row>
    <row r="63" spans="1:5" ht="17.25" customHeight="1">
      <c r="A63" s="264" t="s">
        <v>166</v>
      </c>
      <c r="B63" s="265" t="s">
        <v>167</v>
      </c>
      <c r="C63" s="266">
        <f>SUM(C64:C64)</f>
        <v>465</v>
      </c>
      <c r="D63" s="266">
        <f>SUM(D64:D64)</f>
        <v>1236</v>
      </c>
      <c r="E63" s="263">
        <f t="shared" si="2"/>
        <v>-62.37864077669903</v>
      </c>
    </row>
    <row r="64" spans="1:5" ht="17.25" customHeight="1">
      <c r="A64" s="267">
        <v>2011499</v>
      </c>
      <c r="B64" s="268" t="s">
        <v>168</v>
      </c>
      <c r="C64" s="269">
        <v>465</v>
      </c>
      <c r="D64" s="269">
        <v>1236</v>
      </c>
      <c r="E64" s="263"/>
    </row>
    <row r="65" spans="1:5" ht="17.25" customHeight="1">
      <c r="A65" s="264" t="s">
        <v>169</v>
      </c>
      <c r="B65" s="265" t="s">
        <v>170</v>
      </c>
      <c r="C65" s="266">
        <f>SUM(C66:C67)</f>
        <v>3</v>
      </c>
      <c r="D65" s="266">
        <f>SUM(D66:D67)</f>
        <v>34</v>
      </c>
      <c r="E65" s="263">
        <f aca="true" t="shared" si="3" ref="E65:E102">C65/D65*100-100</f>
        <v>-91.17647058823529</v>
      </c>
    </row>
    <row r="66" spans="1:5" ht="17.25" customHeight="1">
      <c r="A66" s="267" t="s">
        <v>171</v>
      </c>
      <c r="B66" s="268" t="s">
        <v>172</v>
      </c>
      <c r="C66" s="269"/>
      <c r="D66" s="269">
        <v>24</v>
      </c>
      <c r="E66" s="263">
        <f t="shared" si="3"/>
        <v>-100</v>
      </c>
    </row>
    <row r="67" spans="1:5" ht="17.25" customHeight="1">
      <c r="A67" s="267" t="s">
        <v>173</v>
      </c>
      <c r="B67" s="268" t="s">
        <v>174</v>
      </c>
      <c r="C67" s="269">
        <v>3</v>
      </c>
      <c r="D67" s="269">
        <v>10</v>
      </c>
      <c r="E67" s="263">
        <f t="shared" si="3"/>
        <v>-70</v>
      </c>
    </row>
    <row r="68" spans="1:5" ht="17.25" customHeight="1">
      <c r="A68" s="264" t="s">
        <v>175</v>
      </c>
      <c r="B68" s="265" t="s">
        <v>176</v>
      </c>
      <c r="C68" s="266">
        <f>SUM(C69:C69)</f>
        <v>1</v>
      </c>
      <c r="D68" s="266">
        <f>SUM(D69:D69)</f>
        <v>0</v>
      </c>
      <c r="E68" s="263" t="e">
        <f t="shared" si="3"/>
        <v>#DIV/0!</v>
      </c>
    </row>
    <row r="69" spans="1:5" ht="17.25" customHeight="1">
      <c r="A69" s="267" t="s">
        <v>177</v>
      </c>
      <c r="B69" s="268" t="s">
        <v>178</v>
      </c>
      <c r="C69" s="269">
        <v>1</v>
      </c>
      <c r="D69" s="269"/>
      <c r="E69" s="263" t="e">
        <f t="shared" si="3"/>
        <v>#DIV/0!</v>
      </c>
    </row>
    <row r="70" spans="1:5" ht="17.25" customHeight="1">
      <c r="A70" s="264" t="s">
        <v>179</v>
      </c>
      <c r="B70" s="265" t="s">
        <v>180</v>
      </c>
      <c r="C70" s="266">
        <f>SUM(C71:C72)</f>
        <v>393</v>
      </c>
      <c r="D70" s="266">
        <f>SUM(D71:D72)</f>
        <v>723</v>
      </c>
      <c r="E70" s="263">
        <f t="shared" si="3"/>
        <v>-45.643153526970956</v>
      </c>
    </row>
    <row r="71" spans="1:5" ht="17.25" customHeight="1">
      <c r="A71" s="267" t="s">
        <v>181</v>
      </c>
      <c r="B71" s="268" t="s">
        <v>72</v>
      </c>
      <c r="C71" s="269">
        <v>337</v>
      </c>
      <c r="D71" s="269">
        <v>400</v>
      </c>
      <c r="E71" s="263">
        <f t="shared" si="3"/>
        <v>-15.75</v>
      </c>
    </row>
    <row r="72" spans="1:5" ht="17.25" customHeight="1">
      <c r="A72" s="267" t="s">
        <v>182</v>
      </c>
      <c r="B72" s="268" t="s">
        <v>183</v>
      </c>
      <c r="C72" s="269">
        <v>56</v>
      </c>
      <c r="D72" s="269">
        <v>323</v>
      </c>
      <c r="E72" s="263">
        <f t="shared" si="3"/>
        <v>-82.6625386996904</v>
      </c>
    </row>
    <row r="73" spans="1:5" ht="17.25" customHeight="1">
      <c r="A73" s="264" t="s">
        <v>184</v>
      </c>
      <c r="B73" s="265" t="s">
        <v>185</v>
      </c>
      <c r="C73" s="266">
        <f>SUM(C74:C75)</f>
        <v>258</v>
      </c>
      <c r="D73" s="266">
        <f>SUM(D74:D75)</f>
        <v>196</v>
      </c>
      <c r="E73" s="263">
        <f t="shared" si="3"/>
        <v>31.632653061224488</v>
      </c>
    </row>
    <row r="74" spans="1:5" ht="17.25" customHeight="1">
      <c r="A74" s="267" t="s">
        <v>186</v>
      </c>
      <c r="B74" s="268" t="s">
        <v>72</v>
      </c>
      <c r="C74" s="269">
        <v>153</v>
      </c>
      <c r="D74" s="269">
        <v>176</v>
      </c>
      <c r="E74" s="263">
        <f t="shared" si="3"/>
        <v>-13.068181818181827</v>
      </c>
    </row>
    <row r="75" spans="1:5" ht="17.25" customHeight="1">
      <c r="A75" s="267" t="s">
        <v>187</v>
      </c>
      <c r="B75" s="268" t="s">
        <v>188</v>
      </c>
      <c r="C75" s="269">
        <v>105</v>
      </c>
      <c r="D75" s="269">
        <v>20</v>
      </c>
      <c r="E75" s="263">
        <f t="shared" si="3"/>
        <v>425</v>
      </c>
    </row>
    <row r="76" spans="1:5" ht="17.25" customHeight="1">
      <c r="A76" s="264" t="s">
        <v>189</v>
      </c>
      <c r="B76" s="265" t="s">
        <v>190</v>
      </c>
      <c r="C76" s="266">
        <f>SUM(C77:C79)</f>
        <v>1088</v>
      </c>
      <c r="D76" s="266">
        <f>SUM(D77:D79)</f>
        <v>1457</v>
      </c>
      <c r="E76" s="263">
        <f t="shared" si="3"/>
        <v>-25.32601235415237</v>
      </c>
    </row>
    <row r="77" spans="1:5" ht="17.25" customHeight="1">
      <c r="A77" s="267" t="s">
        <v>191</v>
      </c>
      <c r="B77" s="268" t="s">
        <v>72</v>
      </c>
      <c r="C77" s="269">
        <v>710</v>
      </c>
      <c r="D77" s="269">
        <v>849</v>
      </c>
      <c r="E77" s="263">
        <f t="shared" si="3"/>
        <v>-16.372202591283866</v>
      </c>
    </row>
    <row r="78" spans="1:5" ht="17.25" customHeight="1">
      <c r="A78" s="267" t="s">
        <v>192</v>
      </c>
      <c r="B78" s="268" t="s">
        <v>107</v>
      </c>
      <c r="C78" s="269">
        <v>124</v>
      </c>
      <c r="D78" s="269">
        <v>154</v>
      </c>
      <c r="E78" s="263">
        <f t="shared" si="3"/>
        <v>-19.480519480519476</v>
      </c>
    </row>
    <row r="79" spans="1:5" ht="17.25" customHeight="1">
      <c r="A79" s="267" t="s">
        <v>193</v>
      </c>
      <c r="B79" s="268" t="s">
        <v>194</v>
      </c>
      <c r="C79" s="269">
        <v>254</v>
      </c>
      <c r="D79" s="269">
        <v>454</v>
      </c>
      <c r="E79" s="263">
        <f t="shared" si="3"/>
        <v>-44.052863436123346</v>
      </c>
    </row>
    <row r="80" spans="1:5" ht="17.25" customHeight="1">
      <c r="A80" s="264" t="s">
        <v>195</v>
      </c>
      <c r="B80" s="265" t="s">
        <v>196</v>
      </c>
      <c r="C80" s="266">
        <f>SUM(C81:C84)</f>
        <v>2967</v>
      </c>
      <c r="D80" s="266">
        <f>SUM(D81:D84)</f>
        <v>6883</v>
      </c>
      <c r="E80" s="263">
        <f t="shared" si="3"/>
        <v>-56.89379630974866</v>
      </c>
    </row>
    <row r="81" spans="1:5" ht="17.25" customHeight="1">
      <c r="A81" s="267" t="s">
        <v>197</v>
      </c>
      <c r="B81" s="268" t="s">
        <v>72</v>
      </c>
      <c r="C81" s="269">
        <v>1300</v>
      </c>
      <c r="D81" s="269">
        <v>5698</v>
      </c>
      <c r="E81" s="263">
        <f t="shared" si="3"/>
        <v>-77.18497718497719</v>
      </c>
    </row>
    <row r="82" spans="1:5" ht="17.25" customHeight="1">
      <c r="A82" s="267" t="s">
        <v>198</v>
      </c>
      <c r="B82" s="268" t="s">
        <v>98</v>
      </c>
      <c r="C82" s="269">
        <v>47</v>
      </c>
      <c r="D82" s="269">
        <v>55</v>
      </c>
      <c r="E82" s="263">
        <f t="shared" si="3"/>
        <v>-14.545454545454547</v>
      </c>
    </row>
    <row r="83" spans="1:5" ht="17.25" customHeight="1">
      <c r="A83" s="267" t="s">
        <v>199</v>
      </c>
      <c r="B83" s="268" t="s">
        <v>107</v>
      </c>
      <c r="C83" s="269">
        <v>236</v>
      </c>
      <c r="D83" s="269">
        <v>286</v>
      </c>
      <c r="E83" s="263">
        <f t="shared" si="3"/>
        <v>-17.48251748251748</v>
      </c>
    </row>
    <row r="84" spans="1:5" ht="17.25" customHeight="1">
      <c r="A84" s="267" t="s">
        <v>200</v>
      </c>
      <c r="B84" s="268" t="s">
        <v>201</v>
      </c>
      <c r="C84" s="269">
        <v>1384</v>
      </c>
      <c r="D84" s="269">
        <v>844</v>
      </c>
      <c r="E84" s="263">
        <f t="shared" si="3"/>
        <v>63.98104265402844</v>
      </c>
    </row>
    <row r="85" spans="1:5" ht="17.25" customHeight="1">
      <c r="A85" s="264" t="s">
        <v>202</v>
      </c>
      <c r="B85" s="265" t="s">
        <v>203</v>
      </c>
      <c r="C85" s="266">
        <f>SUM(C86:C88)</f>
        <v>2792</v>
      </c>
      <c r="D85" s="266">
        <f>SUM(D86:D88)</f>
        <v>3491</v>
      </c>
      <c r="E85" s="263">
        <f t="shared" si="3"/>
        <v>-20.02291606989401</v>
      </c>
    </row>
    <row r="86" spans="1:5" ht="17.25" customHeight="1">
      <c r="A86" s="267" t="s">
        <v>204</v>
      </c>
      <c r="B86" s="268" t="s">
        <v>72</v>
      </c>
      <c r="C86" s="269">
        <v>1532</v>
      </c>
      <c r="D86" s="269">
        <v>1421</v>
      </c>
      <c r="E86" s="263">
        <f t="shared" si="3"/>
        <v>7.811400422237867</v>
      </c>
    </row>
    <row r="87" spans="1:5" ht="17.25" customHeight="1">
      <c r="A87" s="267" t="s">
        <v>205</v>
      </c>
      <c r="B87" s="268" t="s">
        <v>206</v>
      </c>
      <c r="C87" s="269">
        <v>70</v>
      </c>
      <c r="D87" s="269">
        <v>106</v>
      </c>
      <c r="E87" s="263">
        <f t="shared" si="3"/>
        <v>-33.9622641509434</v>
      </c>
    </row>
    <row r="88" spans="1:5" ht="17.25" customHeight="1">
      <c r="A88" s="267" t="s">
        <v>207</v>
      </c>
      <c r="B88" s="268" t="s">
        <v>208</v>
      </c>
      <c r="C88" s="269">
        <v>1190</v>
      </c>
      <c r="D88" s="269">
        <v>1964</v>
      </c>
      <c r="E88" s="263">
        <f t="shared" si="3"/>
        <v>-39.40936863543788</v>
      </c>
    </row>
    <row r="89" spans="1:5" ht="17.25" customHeight="1">
      <c r="A89" s="272" t="s">
        <v>209</v>
      </c>
      <c r="B89" s="273" t="s">
        <v>210</v>
      </c>
      <c r="C89" s="266">
        <f>SUM(C90:C92)</f>
        <v>3124</v>
      </c>
      <c r="D89" s="266">
        <f>SUM(D90:D92)</f>
        <v>3973</v>
      </c>
      <c r="E89" s="263">
        <f t="shared" si="3"/>
        <v>-21.369242386106208</v>
      </c>
    </row>
    <row r="90" spans="1:5" ht="17.25" customHeight="1">
      <c r="A90" s="267" t="s">
        <v>211</v>
      </c>
      <c r="B90" s="268" t="s">
        <v>72</v>
      </c>
      <c r="C90" s="269">
        <v>890</v>
      </c>
      <c r="D90" s="269">
        <v>1031</v>
      </c>
      <c r="E90" s="263">
        <f t="shared" si="3"/>
        <v>-13.676042677012617</v>
      </c>
    </row>
    <row r="91" spans="1:5" s="248" customFormat="1" ht="17.25" customHeight="1">
      <c r="A91" s="267" t="s">
        <v>212</v>
      </c>
      <c r="B91" s="268" t="s">
        <v>213</v>
      </c>
      <c r="C91" s="269">
        <v>7</v>
      </c>
      <c r="D91" s="269"/>
      <c r="E91" s="263" t="e">
        <f t="shared" si="3"/>
        <v>#DIV/0!</v>
      </c>
    </row>
    <row r="92" spans="1:5" ht="17.25" customHeight="1">
      <c r="A92" s="267" t="s">
        <v>212</v>
      </c>
      <c r="B92" s="268" t="s">
        <v>213</v>
      </c>
      <c r="C92" s="269">
        <v>2227</v>
      </c>
      <c r="D92" s="269">
        <v>2942</v>
      </c>
      <c r="E92" s="263">
        <f t="shared" si="3"/>
        <v>-24.303195105370506</v>
      </c>
    </row>
    <row r="93" spans="1:5" ht="17.25" customHeight="1">
      <c r="A93" s="264" t="s">
        <v>214</v>
      </c>
      <c r="B93" s="265" t="s">
        <v>215</v>
      </c>
      <c r="C93" s="266">
        <f>SUM(C94:C97)</f>
        <v>1008</v>
      </c>
      <c r="D93" s="266">
        <f>SUM(D94:D97)</f>
        <v>2129</v>
      </c>
      <c r="E93" s="263">
        <f t="shared" si="3"/>
        <v>-52.653828088304365</v>
      </c>
    </row>
    <row r="94" spans="1:5" ht="17.25" customHeight="1">
      <c r="A94" s="267" t="s">
        <v>216</v>
      </c>
      <c r="B94" s="268" t="s">
        <v>72</v>
      </c>
      <c r="C94" s="269">
        <v>874</v>
      </c>
      <c r="D94" s="269">
        <v>1054</v>
      </c>
      <c r="E94" s="263">
        <f t="shared" si="3"/>
        <v>-17.077798861480076</v>
      </c>
    </row>
    <row r="95" spans="1:5" ht="17.25" customHeight="1">
      <c r="A95" s="267" t="s">
        <v>217</v>
      </c>
      <c r="B95" s="268" t="s">
        <v>218</v>
      </c>
      <c r="C95" s="269">
        <v>34</v>
      </c>
      <c r="D95" s="269">
        <v>77</v>
      </c>
      <c r="E95" s="263">
        <f t="shared" si="3"/>
        <v>-55.84415584415584</v>
      </c>
    </row>
    <row r="96" spans="1:5" ht="17.25" customHeight="1">
      <c r="A96" s="267" t="s">
        <v>219</v>
      </c>
      <c r="B96" s="268" t="s">
        <v>220</v>
      </c>
      <c r="C96" s="269">
        <v>28</v>
      </c>
      <c r="D96" s="269">
        <v>68</v>
      </c>
      <c r="E96" s="263">
        <f t="shared" si="3"/>
        <v>-58.82352941176471</v>
      </c>
    </row>
    <row r="97" spans="1:5" ht="17.25" customHeight="1">
      <c r="A97" s="270" t="s">
        <v>221</v>
      </c>
      <c r="B97" s="271" t="s">
        <v>222</v>
      </c>
      <c r="C97" s="269">
        <v>72</v>
      </c>
      <c r="D97" s="269">
        <v>930</v>
      </c>
      <c r="E97" s="263">
        <f t="shared" si="3"/>
        <v>-92.25806451612902</v>
      </c>
    </row>
    <row r="98" spans="1:5" ht="17.25" customHeight="1">
      <c r="A98" s="272" t="s">
        <v>223</v>
      </c>
      <c r="B98" s="273" t="s">
        <v>224</v>
      </c>
      <c r="C98" s="266">
        <f>SUM(C99:C100)</f>
        <v>2433</v>
      </c>
      <c r="D98" s="266">
        <f>SUM(D99:D100)</f>
        <v>2965</v>
      </c>
      <c r="E98" s="263">
        <f t="shared" si="3"/>
        <v>-17.942664418212487</v>
      </c>
    </row>
    <row r="99" spans="1:5" ht="17.25" customHeight="1">
      <c r="A99" s="270" t="s">
        <v>225</v>
      </c>
      <c r="B99" s="271" t="s">
        <v>72</v>
      </c>
      <c r="C99" s="269">
        <v>1373</v>
      </c>
      <c r="D99" s="269">
        <v>1509</v>
      </c>
      <c r="E99" s="263">
        <f t="shared" si="3"/>
        <v>-9.01259111994699</v>
      </c>
    </row>
    <row r="100" spans="1:5" ht="17.25" customHeight="1">
      <c r="A100" s="270" t="s">
        <v>226</v>
      </c>
      <c r="B100" s="271" t="s">
        <v>224</v>
      </c>
      <c r="C100" s="269">
        <v>1060</v>
      </c>
      <c r="D100" s="269">
        <v>1456</v>
      </c>
      <c r="E100" s="263">
        <f t="shared" si="3"/>
        <v>-27.197802197802204</v>
      </c>
    </row>
    <row r="101" spans="1:5" ht="17.25" customHeight="1">
      <c r="A101" s="264" t="s">
        <v>227</v>
      </c>
      <c r="B101" s="265" t="s">
        <v>228</v>
      </c>
      <c r="C101" s="266">
        <f>SUM(C102:C109)</f>
        <v>8735</v>
      </c>
      <c r="D101" s="266">
        <f>SUM(D102:D109)</f>
        <v>10161</v>
      </c>
      <c r="E101" s="263">
        <f t="shared" si="3"/>
        <v>-14.034051766558406</v>
      </c>
    </row>
    <row r="102" spans="1:5" ht="17.25" customHeight="1">
      <c r="A102" s="267" t="s">
        <v>229</v>
      </c>
      <c r="B102" s="268" t="s">
        <v>72</v>
      </c>
      <c r="C102" s="269">
        <v>4058</v>
      </c>
      <c r="D102" s="269">
        <v>4933</v>
      </c>
      <c r="E102" s="263">
        <f t="shared" si="3"/>
        <v>-17.737684978714768</v>
      </c>
    </row>
    <row r="103" spans="1:5" s="248" customFormat="1" ht="17.25" customHeight="1">
      <c r="A103" s="267">
        <v>2013808</v>
      </c>
      <c r="B103" s="268" t="s">
        <v>98</v>
      </c>
      <c r="C103" s="269">
        <v>200</v>
      </c>
      <c r="D103" s="269"/>
      <c r="E103" s="263"/>
    </row>
    <row r="104" spans="1:5" ht="17.25" customHeight="1">
      <c r="A104" s="267">
        <v>2013808</v>
      </c>
      <c r="B104" s="268" t="s">
        <v>133</v>
      </c>
      <c r="C104" s="269"/>
      <c r="D104" s="269">
        <v>26</v>
      </c>
      <c r="E104" s="263"/>
    </row>
    <row r="105" spans="1:5" ht="17.25" customHeight="1">
      <c r="A105" s="267">
        <v>2013810</v>
      </c>
      <c r="B105" s="274" t="s">
        <v>230</v>
      </c>
      <c r="C105" s="269">
        <v>8</v>
      </c>
      <c r="D105" s="269">
        <v>286</v>
      </c>
      <c r="E105" s="263"/>
    </row>
    <row r="106" spans="1:5" ht="17.25" customHeight="1">
      <c r="A106" s="267">
        <v>2013815</v>
      </c>
      <c r="B106" s="268" t="s">
        <v>231</v>
      </c>
      <c r="C106" s="269">
        <v>30</v>
      </c>
      <c r="D106" s="269">
        <v>78</v>
      </c>
      <c r="E106" s="263"/>
    </row>
    <row r="107" spans="1:5" ht="17.25" customHeight="1">
      <c r="A107" s="267">
        <v>2013816</v>
      </c>
      <c r="B107" s="268" t="s">
        <v>232</v>
      </c>
      <c r="C107" s="269">
        <v>233</v>
      </c>
      <c r="D107" s="269">
        <v>115</v>
      </c>
      <c r="E107" s="263"/>
    </row>
    <row r="108" spans="1:5" ht="17.25" customHeight="1">
      <c r="A108" s="267" t="s">
        <v>233</v>
      </c>
      <c r="B108" s="268" t="s">
        <v>107</v>
      </c>
      <c r="C108" s="269">
        <v>3082</v>
      </c>
      <c r="D108" s="269">
        <v>3044</v>
      </c>
      <c r="E108" s="263">
        <f aca="true" t="shared" si="4" ref="E108:E119">C108/D108*100-100</f>
        <v>1.248357424441508</v>
      </c>
    </row>
    <row r="109" spans="1:5" ht="17.25" customHeight="1">
      <c r="A109" s="267" t="s">
        <v>234</v>
      </c>
      <c r="B109" s="268" t="s">
        <v>235</v>
      </c>
      <c r="C109" s="269">
        <v>1124</v>
      </c>
      <c r="D109" s="269">
        <v>1679</v>
      </c>
      <c r="E109" s="263">
        <f t="shared" si="4"/>
        <v>-33.0553901131626</v>
      </c>
    </row>
    <row r="110" spans="1:5" ht="17.25" customHeight="1">
      <c r="A110" s="264" t="s">
        <v>236</v>
      </c>
      <c r="B110" s="265" t="s">
        <v>237</v>
      </c>
      <c r="C110" s="266">
        <f>SUM(C111)</f>
        <v>681</v>
      </c>
      <c r="D110" s="266">
        <f>SUM(D111)</f>
        <v>1310</v>
      </c>
      <c r="E110" s="263">
        <f t="shared" si="4"/>
        <v>-48.01526717557252</v>
      </c>
    </row>
    <row r="111" spans="1:5" ht="17.25" customHeight="1">
      <c r="A111" s="267" t="s">
        <v>238</v>
      </c>
      <c r="B111" s="268" t="s">
        <v>237</v>
      </c>
      <c r="C111" s="269">
        <v>681</v>
      </c>
      <c r="D111" s="269">
        <v>1310</v>
      </c>
      <c r="E111" s="263">
        <f t="shared" si="4"/>
        <v>-48.01526717557252</v>
      </c>
    </row>
    <row r="112" spans="1:5" ht="17.25" customHeight="1">
      <c r="A112" s="264" t="s">
        <v>239</v>
      </c>
      <c r="B112" s="265" t="s">
        <v>240</v>
      </c>
      <c r="C112" s="266">
        <f>SUM(C113,C120)</f>
        <v>437</v>
      </c>
      <c r="D112" s="266">
        <f>SUM(D113,D120)</f>
        <v>546</v>
      </c>
      <c r="E112" s="263">
        <f t="shared" si="4"/>
        <v>-19.963369963369956</v>
      </c>
    </row>
    <row r="113" spans="1:5" ht="17.25" customHeight="1">
      <c r="A113" s="264" t="s">
        <v>241</v>
      </c>
      <c r="B113" s="265" t="s">
        <v>242</v>
      </c>
      <c r="C113" s="266">
        <f>SUM(C114:C119)</f>
        <v>432</v>
      </c>
      <c r="D113" s="266">
        <f>SUM(D114:D119)</f>
        <v>413</v>
      </c>
      <c r="E113" s="263">
        <f t="shared" si="4"/>
        <v>4.600484261501208</v>
      </c>
    </row>
    <row r="114" spans="1:5" ht="17.25" customHeight="1">
      <c r="A114" s="267" t="s">
        <v>243</v>
      </c>
      <c r="B114" s="268" t="s">
        <v>244</v>
      </c>
      <c r="C114" s="269">
        <v>100</v>
      </c>
      <c r="D114" s="269">
        <v>112</v>
      </c>
      <c r="E114" s="263">
        <f t="shared" si="4"/>
        <v>-10.714285714285708</v>
      </c>
    </row>
    <row r="115" spans="1:5" ht="17.25" customHeight="1">
      <c r="A115" s="267" t="s">
        <v>245</v>
      </c>
      <c r="B115" s="268" t="s">
        <v>246</v>
      </c>
      <c r="C115" s="269">
        <v>14</v>
      </c>
      <c r="D115" s="269">
        <v>124</v>
      </c>
      <c r="E115" s="263">
        <f t="shared" si="4"/>
        <v>-88.70967741935485</v>
      </c>
    </row>
    <row r="116" spans="1:5" ht="17.25" customHeight="1">
      <c r="A116" s="270" t="s">
        <v>247</v>
      </c>
      <c r="B116" s="271" t="s">
        <v>248</v>
      </c>
      <c r="C116" s="269">
        <v>40</v>
      </c>
      <c r="D116" s="269">
        <v>10</v>
      </c>
      <c r="E116" s="263">
        <f t="shared" si="4"/>
        <v>300</v>
      </c>
    </row>
    <row r="117" spans="1:5" ht="17.25" customHeight="1">
      <c r="A117" s="270" t="s">
        <v>249</v>
      </c>
      <c r="B117" s="271" t="s">
        <v>250</v>
      </c>
      <c r="C117" s="269">
        <v>23</v>
      </c>
      <c r="D117" s="269">
        <v>59</v>
      </c>
      <c r="E117" s="263">
        <f t="shared" si="4"/>
        <v>-61.016949152542374</v>
      </c>
    </row>
    <row r="118" spans="1:5" s="248" customFormat="1" ht="17.25" customHeight="1">
      <c r="A118" s="267" t="s">
        <v>251</v>
      </c>
      <c r="B118" s="268" t="s">
        <v>252</v>
      </c>
      <c r="C118" s="269">
        <v>241</v>
      </c>
      <c r="D118" s="269">
        <v>108</v>
      </c>
      <c r="E118" s="263">
        <f t="shared" si="4"/>
        <v>123.14814814814815</v>
      </c>
    </row>
    <row r="119" spans="1:5" ht="17.25" customHeight="1">
      <c r="A119" s="267" t="s">
        <v>251</v>
      </c>
      <c r="B119" s="268" t="s">
        <v>253</v>
      </c>
      <c r="C119" s="269">
        <v>14</v>
      </c>
      <c r="D119" s="269"/>
      <c r="E119" s="263" t="e">
        <f t="shared" si="4"/>
        <v>#DIV/0!</v>
      </c>
    </row>
    <row r="120" spans="1:5" ht="17.25" customHeight="1">
      <c r="A120" s="264">
        <v>20399</v>
      </c>
      <c r="B120" s="265" t="s">
        <v>254</v>
      </c>
      <c r="C120" s="266">
        <f>SUM(C121)</f>
        <v>5</v>
      </c>
      <c r="D120" s="266">
        <f>SUM(D121)</f>
        <v>133</v>
      </c>
      <c r="E120" s="263"/>
    </row>
    <row r="121" spans="1:5" ht="17.25" customHeight="1">
      <c r="A121" s="267">
        <v>2039901</v>
      </c>
      <c r="B121" s="268" t="s">
        <v>255</v>
      </c>
      <c r="C121" s="269">
        <v>5</v>
      </c>
      <c r="D121" s="269">
        <v>133</v>
      </c>
      <c r="E121" s="263"/>
    </row>
    <row r="122" spans="1:5" ht="17.25" customHeight="1">
      <c r="A122" s="264" t="s">
        <v>256</v>
      </c>
      <c r="B122" s="265" t="s">
        <v>257</v>
      </c>
      <c r="C122" s="266">
        <f>SUM(C123,C125,C132,C137,C144,C155)</f>
        <v>48562</v>
      </c>
      <c r="D122" s="266">
        <f>SUM(D123,D125,D132,D137,D144,D155)</f>
        <v>56745</v>
      </c>
      <c r="E122" s="263">
        <f aca="true" t="shared" si="5" ref="E122:E185">C122/D122*100-100</f>
        <v>-14.420653802097107</v>
      </c>
    </row>
    <row r="123" spans="1:5" ht="17.25" customHeight="1">
      <c r="A123" s="264" t="s">
        <v>258</v>
      </c>
      <c r="B123" s="265" t="s">
        <v>259</v>
      </c>
      <c r="C123" s="266">
        <f>SUM(C124)</f>
        <v>15</v>
      </c>
      <c r="D123" s="266">
        <f>SUM(D124)</f>
        <v>20</v>
      </c>
      <c r="E123" s="263">
        <f t="shared" si="5"/>
        <v>-25</v>
      </c>
    </row>
    <row r="124" spans="1:5" ht="17.25" customHeight="1">
      <c r="A124" s="267" t="s">
        <v>260</v>
      </c>
      <c r="B124" s="268" t="s">
        <v>259</v>
      </c>
      <c r="C124" s="269">
        <v>15</v>
      </c>
      <c r="D124" s="269">
        <v>20</v>
      </c>
      <c r="E124" s="263">
        <f t="shared" si="5"/>
        <v>-25</v>
      </c>
    </row>
    <row r="125" spans="1:5" ht="17.25" customHeight="1">
      <c r="A125" s="264" t="s">
        <v>261</v>
      </c>
      <c r="B125" s="265" t="s">
        <v>262</v>
      </c>
      <c r="C125" s="266">
        <f>SUM(C126:C131)</f>
        <v>37554</v>
      </c>
      <c r="D125" s="266">
        <f>SUM(D126:D131)</f>
        <v>44234</v>
      </c>
      <c r="E125" s="263">
        <f t="shared" si="5"/>
        <v>-15.101505629154047</v>
      </c>
    </row>
    <row r="126" spans="1:5" ht="17.25" customHeight="1">
      <c r="A126" s="267" t="s">
        <v>263</v>
      </c>
      <c r="B126" s="268" t="s">
        <v>72</v>
      </c>
      <c r="C126" s="269">
        <v>22966</v>
      </c>
      <c r="D126" s="269">
        <v>25906</v>
      </c>
      <c r="E126" s="263">
        <f t="shared" si="5"/>
        <v>-11.348722303713416</v>
      </c>
    </row>
    <row r="127" spans="1:5" ht="17.25" customHeight="1">
      <c r="A127" s="267" t="s">
        <v>264</v>
      </c>
      <c r="B127" s="268" t="s">
        <v>98</v>
      </c>
      <c r="C127" s="269">
        <v>602</v>
      </c>
      <c r="D127" s="269">
        <v>1122</v>
      </c>
      <c r="E127" s="263">
        <f t="shared" si="5"/>
        <v>-46.34581105169341</v>
      </c>
    </row>
    <row r="128" spans="1:5" ht="17.25" customHeight="1">
      <c r="A128" s="267" t="s">
        <v>265</v>
      </c>
      <c r="B128" s="268" t="s">
        <v>133</v>
      </c>
      <c r="C128" s="269">
        <v>188</v>
      </c>
      <c r="D128" s="269">
        <v>220</v>
      </c>
      <c r="E128" s="263">
        <f t="shared" si="5"/>
        <v>-14.545454545454547</v>
      </c>
    </row>
    <row r="129" spans="1:6" ht="17.25" customHeight="1">
      <c r="A129" s="267" t="s">
        <v>266</v>
      </c>
      <c r="B129" s="268" t="s">
        <v>267</v>
      </c>
      <c r="C129" s="269">
        <v>10261</v>
      </c>
      <c r="D129" s="269">
        <v>8738</v>
      </c>
      <c r="E129" s="263">
        <f t="shared" si="5"/>
        <v>17.42961776150149</v>
      </c>
      <c r="F129" s="275"/>
    </row>
    <row r="130" spans="1:5" ht="17.25" customHeight="1">
      <c r="A130" s="267" t="s">
        <v>268</v>
      </c>
      <c r="B130" s="268" t="s">
        <v>269</v>
      </c>
      <c r="C130" s="269"/>
      <c r="D130" s="269">
        <v>170</v>
      </c>
      <c r="E130" s="263">
        <f t="shared" si="5"/>
        <v>-100</v>
      </c>
    </row>
    <row r="131" spans="1:5" ht="17.25" customHeight="1">
      <c r="A131" s="267" t="s">
        <v>270</v>
      </c>
      <c r="B131" s="268" t="s">
        <v>271</v>
      </c>
      <c r="C131" s="269">
        <v>3537</v>
      </c>
      <c r="D131" s="269">
        <v>8078</v>
      </c>
      <c r="E131" s="263">
        <f t="shared" si="5"/>
        <v>-56.214409507303785</v>
      </c>
    </row>
    <row r="132" spans="1:5" ht="17.25" customHeight="1">
      <c r="A132" s="272" t="s">
        <v>272</v>
      </c>
      <c r="B132" s="273" t="s">
        <v>273</v>
      </c>
      <c r="C132" s="266">
        <f>SUM(C133:C136)</f>
        <v>2540</v>
      </c>
      <c r="D132" s="266">
        <f>SUM(D133:D136)</f>
        <v>2932</v>
      </c>
      <c r="E132" s="263">
        <f t="shared" si="5"/>
        <v>-13.369713506139163</v>
      </c>
    </row>
    <row r="133" spans="1:5" ht="17.25" customHeight="1">
      <c r="A133" s="267" t="s">
        <v>274</v>
      </c>
      <c r="B133" s="268" t="s">
        <v>72</v>
      </c>
      <c r="C133" s="269">
        <v>2078</v>
      </c>
      <c r="D133" s="269">
        <v>2598</v>
      </c>
      <c r="E133" s="263">
        <f t="shared" si="5"/>
        <v>-20.01539645881448</v>
      </c>
    </row>
    <row r="134" spans="1:5" s="248" customFormat="1" ht="17.25" customHeight="1">
      <c r="A134" s="267" t="s">
        <v>274</v>
      </c>
      <c r="B134" s="268" t="s">
        <v>98</v>
      </c>
      <c r="C134" s="269">
        <v>91</v>
      </c>
      <c r="D134" s="269"/>
      <c r="E134" s="263" t="e">
        <f t="shared" si="5"/>
        <v>#DIV/0!</v>
      </c>
    </row>
    <row r="135" spans="1:5" ht="17.25" customHeight="1">
      <c r="A135" s="267" t="s">
        <v>275</v>
      </c>
      <c r="B135" s="268" t="s">
        <v>276</v>
      </c>
      <c r="C135" s="269">
        <v>47</v>
      </c>
      <c r="D135" s="269">
        <v>122</v>
      </c>
      <c r="E135" s="263">
        <f t="shared" si="5"/>
        <v>-61.47540983606557</v>
      </c>
    </row>
    <row r="136" spans="1:5" ht="17.25" customHeight="1">
      <c r="A136" s="267" t="s">
        <v>277</v>
      </c>
      <c r="B136" s="268" t="s">
        <v>278</v>
      </c>
      <c r="C136" s="269">
        <v>324</v>
      </c>
      <c r="D136" s="269">
        <v>212</v>
      </c>
      <c r="E136" s="263">
        <f t="shared" si="5"/>
        <v>52.83018867924528</v>
      </c>
    </row>
    <row r="137" spans="1:5" ht="17.25" customHeight="1">
      <c r="A137" s="264" t="s">
        <v>279</v>
      </c>
      <c r="B137" s="265" t="s">
        <v>280</v>
      </c>
      <c r="C137" s="266">
        <f>SUM(C138:C143)</f>
        <v>5354</v>
      </c>
      <c r="D137" s="266">
        <f>SUM(D138:D143)</f>
        <v>5998</v>
      </c>
      <c r="E137" s="263">
        <f t="shared" si="5"/>
        <v>-10.736912304101367</v>
      </c>
    </row>
    <row r="138" spans="1:5" ht="17.25" customHeight="1">
      <c r="A138" s="267" t="s">
        <v>281</v>
      </c>
      <c r="B138" s="268" t="s">
        <v>72</v>
      </c>
      <c r="C138" s="269">
        <v>4005</v>
      </c>
      <c r="D138" s="269">
        <v>4692</v>
      </c>
      <c r="E138" s="263">
        <f t="shared" si="5"/>
        <v>-14.641943734015356</v>
      </c>
    </row>
    <row r="139" spans="1:5" ht="17.25" customHeight="1">
      <c r="A139" s="267" t="s">
        <v>282</v>
      </c>
      <c r="B139" s="268" t="s">
        <v>98</v>
      </c>
      <c r="C139" s="269">
        <v>185</v>
      </c>
      <c r="D139" s="269">
        <v>175</v>
      </c>
      <c r="E139" s="263">
        <f t="shared" si="5"/>
        <v>5.714285714285722</v>
      </c>
    </row>
    <row r="140" spans="1:5" ht="17.25" customHeight="1">
      <c r="A140" s="267" t="s">
        <v>283</v>
      </c>
      <c r="B140" s="268" t="s">
        <v>284</v>
      </c>
      <c r="C140" s="269">
        <v>67</v>
      </c>
      <c r="D140" s="269">
        <v>394</v>
      </c>
      <c r="E140" s="263">
        <f t="shared" si="5"/>
        <v>-82.99492385786802</v>
      </c>
    </row>
    <row r="141" spans="1:5" ht="17.25" customHeight="1">
      <c r="A141" s="267" t="s">
        <v>285</v>
      </c>
      <c r="B141" s="268" t="s">
        <v>286</v>
      </c>
      <c r="C141" s="269">
        <v>389</v>
      </c>
      <c r="D141" s="269">
        <v>5</v>
      </c>
      <c r="E141" s="263">
        <f t="shared" si="5"/>
        <v>7680</v>
      </c>
    </row>
    <row r="142" spans="1:5" ht="17.25" customHeight="1">
      <c r="A142" s="267" t="s">
        <v>287</v>
      </c>
      <c r="B142" s="268" t="s">
        <v>288</v>
      </c>
      <c r="C142" s="269">
        <v>52</v>
      </c>
      <c r="D142" s="269">
        <v>64</v>
      </c>
      <c r="E142" s="263">
        <f t="shared" si="5"/>
        <v>-18.75</v>
      </c>
    </row>
    <row r="143" spans="1:5" ht="17.25" customHeight="1">
      <c r="A143" s="267" t="s">
        <v>289</v>
      </c>
      <c r="B143" s="268" t="s">
        <v>290</v>
      </c>
      <c r="C143" s="269">
        <v>656</v>
      </c>
      <c r="D143" s="269">
        <v>668</v>
      </c>
      <c r="E143" s="263">
        <f t="shared" si="5"/>
        <v>-1.7964071856287518</v>
      </c>
    </row>
    <row r="144" spans="1:5" ht="17.25" customHeight="1">
      <c r="A144" s="264" t="s">
        <v>291</v>
      </c>
      <c r="B144" s="265" t="s">
        <v>292</v>
      </c>
      <c r="C144" s="266">
        <f>SUM(C145:C154)</f>
        <v>3063</v>
      </c>
      <c r="D144" s="266">
        <f>SUM(D145:D154)</f>
        <v>3527</v>
      </c>
      <c r="E144" s="263">
        <f t="shared" si="5"/>
        <v>-13.155656365182878</v>
      </c>
    </row>
    <row r="145" spans="1:5" ht="17.25" customHeight="1">
      <c r="A145" s="267" t="s">
        <v>293</v>
      </c>
      <c r="B145" s="268" t="s">
        <v>72</v>
      </c>
      <c r="C145" s="269">
        <v>1779</v>
      </c>
      <c r="D145" s="269">
        <v>2099</v>
      </c>
      <c r="E145" s="263">
        <f t="shared" si="5"/>
        <v>-15.24535493091949</v>
      </c>
    </row>
    <row r="146" spans="1:5" ht="17.25" customHeight="1">
      <c r="A146" s="267" t="s">
        <v>294</v>
      </c>
      <c r="B146" s="268" t="s">
        <v>98</v>
      </c>
      <c r="C146" s="269">
        <v>60</v>
      </c>
      <c r="D146" s="269">
        <v>42</v>
      </c>
      <c r="E146" s="263">
        <f t="shared" si="5"/>
        <v>42.85714285714286</v>
      </c>
    </row>
    <row r="147" spans="1:5" ht="17.25" customHeight="1">
      <c r="A147" s="267" t="s">
        <v>295</v>
      </c>
      <c r="B147" s="268" t="s">
        <v>296</v>
      </c>
      <c r="C147" s="269">
        <v>560</v>
      </c>
      <c r="D147" s="269">
        <v>543</v>
      </c>
      <c r="E147" s="263">
        <f t="shared" si="5"/>
        <v>3.1307550644567215</v>
      </c>
    </row>
    <row r="148" spans="1:5" ht="17.25" customHeight="1">
      <c r="A148" s="267" t="s">
        <v>297</v>
      </c>
      <c r="B148" s="268" t="s">
        <v>298</v>
      </c>
      <c r="C148" s="269">
        <v>50</v>
      </c>
      <c r="D148" s="269">
        <v>147</v>
      </c>
      <c r="E148" s="263">
        <f t="shared" si="5"/>
        <v>-65.98639455782313</v>
      </c>
    </row>
    <row r="149" spans="1:5" s="248" customFormat="1" ht="17.25" customHeight="1">
      <c r="A149" s="267" t="s">
        <v>297</v>
      </c>
      <c r="B149" s="268" t="s">
        <v>299</v>
      </c>
      <c r="C149" s="269">
        <v>48</v>
      </c>
      <c r="D149" s="269"/>
      <c r="E149" s="263" t="e">
        <f t="shared" si="5"/>
        <v>#DIV/0!</v>
      </c>
    </row>
    <row r="150" spans="1:5" ht="17.25" customHeight="1">
      <c r="A150" s="267" t="s">
        <v>300</v>
      </c>
      <c r="B150" s="268" t="s">
        <v>301</v>
      </c>
      <c r="C150" s="269">
        <v>154</v>
      </c>
      <c r="D150" s="269">
        <v>223</v>
      </c>
      <c r="E150" s="263">
        <f t="shared" si="5"/>
        <v>-30.941704035874437</v>
      </c>
    </row>
    <row r="151" spans="1:5" ht="17.25" customHeight="1">
      <c r="A151" s="270" t="s">
        <v>302</v>
      </c>
      <c r="B151" s="271" t="s">
        <v>303</v>
      </c>
      <c r="C151" s="269">
        <v>353</v>
      </c>
      <c r="D151" s="269">
        <v>361</v>
      </c>
      <c r="E151" s="263">
        <f t="shared" si="5"/>
        <v>-2.21606648199446</v>
      </c>
    </row>
    <row r="152" spans="1:5" s="248" customFormat="1" ht="17.25" customHeight="1">
      <c r="A152" s="270" t="s">
        <v>302</v>
      </c>
      <c r="B152" s="271" t="s">
        <v>304</v>
      </c>
      <c r="C152" s="269">
        <v>23</v>
      </c>
      <c r="D152" s="269">
        <v>18</v>
      </c>
      <c r="E152" s="263">
        <f t="shared" si="5"/>
        <v>27.77777777777777</v>
      </c>
    </row>
    <row r="153" spans="1:5" ht="17.25" customHeight="1">
      <c r="A153" s="270" t="s">
        <v>305</v>
      </c>
      <c r="B153" s="271" t="s">
        <v>133</v>
      </c>
      <c r="C153" s="269">
        <v>3</v>
      </c>
      <c r="D153" s="269">
        <v>37</v>
      </c>
      <c r="E153" s="263">
        <f t="shared" si="5"/>
        <v>-91.89189189189189</v>
      </c>
    </row>
    <row r="154" spans="1:5" ht="17.25" customHeight="1">
      <c r="A154" s="267" t="s">
        <v>306</v>
      </c>
      <c r="B154" s="268" t="s">
        <v>307</v>
      </c>
      <c r="C154" s="269">
        <v>33</v>
      </c>
      <c r="D154" s="269">
        <v>57</v>
      </c>
      <c r="E154" s="263">
        <f t="shared" si="5"/>
        <v>-42.10526315789473</v>
      </c>
    </row>
    <row r="155" spans="1:5" ht="17.25" customHeight="1">
      <c r="A155" s="264" t="s">
        <v>308</v>
      </c>
      <c r="B155" s="265" t="s">
        <v>309</v>
      </c>
      <c r="C155" s="266">
        <f>SUM(C156)</f>
        <v>36</v>
      </c>
      <c r="D155" s="266">
        <f>SUM(D156)</f>
        <v>34</v>
      </c>
      <c r="E155" s="263">
        <f t="shared" si="5"/>
        <v>5.882352941176478</v>
      </c>
    </row>
    <row r="156" spans="1:5" ht="17.25" customHeight="1">
      <c r="A156" s="267" t="s">
        <v>310</v>
      </c>
      <c r="B156" s="268" t="s">
        <v>309</v>
      </c>
      <c r="C156" s="269">
        <v>36</v>
      </c>
      <c r="D156" s="269">
        <v>34</v>
      </c>
      <c r="E156" s="263">
        <f t="shared" si="5"/>
        <v>5.882352941176478</v>
      </c>
    </row>
    <row r="157" spans="1:5" ht="17.25" customHeight="1">
      <c r="A157" s="264" t="s">
        <v>311</v>
      </c>
      <c r="B157" s="265" t="s">
        <v>312</v>
      </c>
      <c r="C157" s="266">
        <f>SUM(C158,C161,C167,C171,C173,C175,C177,C179)</f>
        <v>210938</v>
      </c>
      <c r="D157" s="266">
        <f>SUM(D158,D161,D167,D171,D173,D175,D177,D179)</f>
        <v>242473</v>
      </c>
      <c r="E157" s="263">
        <f t="shared" si="5"/>
        <v>-13.005571754380895</v>
      </c>
    </row>
    <row r="158" spans="1:5" ht="17.25" customHeight="1">
      <c r="A158" s="264" t="s">
        <v>313</v>
      </c>
      <c r="B158" s="265" t="s">
        <v>314</v>
      </c>
      <c r="C158" s="266">
        <f>SUM(C159:C160)</f>
        <v>1273</v>
      </c>
      <c r="D158" s="266">
        <f>SUM(D159:D160)</f>
        <v>1369</v>
      </c>
      <c r="E158" s="263">
        <f t="shared" si="5"/>
        <v>-7.012417823228631</v>
      </c>
    </row>
    <row r="159" spans="1:5" ht="17.25" customHeight="1">
      <c r="A159" s="267" t="s">
        <v>315</v>
      </c>
      <c r="B159" s="268" t="s">
        <v>72</v>
      </c>
      <c r="C159" s="269">
        <v>1237</v>
      </c>
      <c r="D159" s="269">
        <v>1306</v>
      </c>
      <c r="E159" s="263">
        <f t="shared" si="5"/>
        <v>-5.283307810107203</v>
      </c>
    </row>
    <row r="160" spans="1:5" ht="17.25" customHeight="1">
      <c r="A160" s="267" t="s">
        <v>316</v>
      </c>
      <c r="B160" s="268" t="s">
        <v>317</v>
      </c>
      <c r="C160" s="269">
        <v>36</v>
      </c>
      <c r="D160" s="269">
        <v>63</v>
      </c>
      <c r="E160" s="263">
        <f t="shared" si="5"/>
        <v>-42.85714285714286</v>
      </c>
    </row>
    <row r="161" spans="1:5" ht="17.25" customHeight="1">
      <c r="A161" s="264" t="s">
        <v>318</v>
      </c>
      <c r="B161" s="265" t="s">
        <v>319</v>
      </c>
      <c r="C161" s="266">
        <f>SUM(C162:C166)</f>
        <v>170753</v>
      </c>
      <c r="D161" s="266">
        <f>SUM(D162:D166)</f>
        <v>190981</v>
      </c>
      <c r="E161" s="263">
        <f t="shared" si="5"/>
        <v>-10.59162953382797</v>
      </c>
    </row>
    <row r="162" spans="1:5" ht="17.25" customHeight="1">
      <c r="A162" s="267" t="s">
        <v>320</v>
      </c>
      <c r="B162" s="268" t="s">
        <v>321</v>
      </c>
      <c r="C162" s="269">
        <v>11786</v>
      </c>
      <c r="D162" s="269">
        <v>12416</v>
      </c>
      <c r="E162" s="263">
        <f t="shared" si="5"/>
        <v>-5.074097938144334</v>
      </c>
    </row>
    <row r="163" spans="1:5" ht="17.25" customHeight="1">
      <c r="A163" s="267" t="s">
        <v>322</v>
      </c>
      <c r="B163" s="268" t="s">
        <v>323</v>
      </c>
      <c r="C163" s="269">
        <v>74664</v>
      </c>
      <c r="D163" s="269">
        <v>82574</v>
      </c>
      <c r="E163" s="263">
        <f t="shared" si="5"/>
        <v>-9.579286458207179</v>
      </c>
    </row>
    <row r="164" spans="1:5" ht="17.25" customHeight="1">
      <c r="A164" s="267" t="s">
        <v>324</v>
      </c>
      <c r="B164" s="268" t="s">
        <v>325</v>
      </c>
      <c r="C164" s="269">
        <v>47132</v>
      </c>
      <c r="D164" s="269">
        <v>53007</v>
      </c>
      <c r="E164" s="263">
        <f t="shared" si="5"/>
        <v>-11.08344180957232</v>
      </c>
    </row>
    <row r="165" spans="1:5" ht="17.25" customHeight="1">
      <c r="A165" s="267" t="s">
        <v>326</v>
      </c>
      <c r="B165" s="268" t="s">
        <v>327</v>
      </c>
      <c r="C165" s="269">
        <v>23622</v>
      </c>
      <c r="D165" s="269">
        <v>26210</v>
      </c>
      <c r="E165" s="263">
        <f t="shared" si="5"/>
        <v>-9.874093857306377</v>
      </c>
    </row>
    <row r="166" spans="1:5" ht="17.25" customHeight="1">
      <c r="A166" s="267" t="s">
        <v>328</v>
      </c>
      <c r="B166" s="268" t="s">
        <v>329</v>
      </c>
      <c r="C166" s="269">
        <v>13549</v>
      </c>
      <c r="D166" s="269">
        <v>16774</v>
      </c>
      <c r="E166" s="263">
        <f t="shared" si="5"/>
        <v>-19.226183379038986</v>
      </c>
    </row>
    <row r="167" spans="1:5" ht="17.25" customHeight="1">
      <c r="A167" s="272" t="s">
        <v>330</v>
      </c>
      <c r="B167" s="273" t="s">
        <v>331</v>
      </c>
      <c r="C167" s="266">
        <f>SUM(C168:C170)</f>
        <v>13387</v>
      </c>
      <c r="D167" s="266">
        <f>SUM(D168:D170)</f>
        <v>14476</v>
      </c>
      <c r="E167" s="263">
        <f t="shared" si="5"/>
        <v>-7.522796352583583</v>
      </c>
    </row>
    <row r="168" spans="1:5" s="248" customFormat="1" ht="17.25" customHeight="1">
      <c r="A168" s="267" t="s">
        <v>332</v>
      </c>
      <c r="B168" s="268" t="s">
        <v>333</v>
      </c>
      <c r="C168" s="276">
        <v>12887</v>
      </c>
      <c r="D168" s="276"/>
      <c r="E168" s="263" t="e">
        <f t="shared" si="5"/>
        <v>#DIV/0!</v>
      </c>
    </row>
    <row r="169" spans="1:5" s="248" customFormat="1" ht="17.25" customHeight="1">
      <c r="A169" s="267" t="s">
        <v>334</v>
      </c>
      <c r="B169" s="268" t="s">
        <v>335</v>
      </c>
      <c r="C169" s="276"/>
      <c r="D169" s="276">
        <v>14476</v>
      </c>
      <c r="E169" s="263">
        <f t="shared" si="5"/>
        <v>-100</v>
      </c>
    </row>
    <row r="170" spans="1:5" ht="17.25" customHeight="1">
      <c r="A170" s="267" t="s">
        <v>336</v>
      </c>
      <c r="B170" s="268" t="s">
        <v>337</v>
      </c>
      <c r="C170" s="276">
        <v>500</v>
      </c>
      <c r="D170" s="276"/>
      <c r="E170" s="263" t="e">
        <f t="shared" si="5"/>
        <v>#DIV/0!</v>
      </c>
    </row>
    <row r="171" spans="1:5" ht="17.25" customHeight="1">
      <c r="A171" s="264" t="s">
        <v>338</v>
      </c>
      <c r="B171" s="265" t="s">
        <v>339</v>
      </c>
      <c r="C171" s="266">
        <f aca="true" t="shared" si="6" ref="C171:C175">SUM(C172)</f>
        <v>56</v>
      </c>
      <c r="D171" s="266">
        <f aca="true" t="shared" si="7" ref="D171:D175">SUM(D172)</f>
        <v>2295</v>
      </c>
      <c r="E171" s="263">
        <f t="shared" si="5"/>
        <v>-97.5599128540305</v>
      </c>
    </row>
    <row r="172" spans="1:5" ht="17.25" customHeight="1">
      <c r="A172" s="267" t="s">
        <v>340</v>
      </c>
      <c r="B172" s="268" t="s">
        <v>341</v>
      </c>
      <c r="C172" s="269">
        <v>56</v>
      </c>
      <c r="D172" s="269">
        <v>2295</v>
      </c>
      <c r="E172" s="263">
        <f t="shared" si="5"/>
        <v>-97.5599128540305</v>
      </c>
    </row>
    <row r="173" spans="1:5" s="248" customFormat="1" ht="17.25" customHeight="1">
      <c r="A173" s="264" t="s">
        <v>342</v>
      </c>
      <c r="B173" s="265" t="s">
        <v>343</v>
      </c>
      <c r="C173" s="266">
        <f t="shared" si="6"/>
        <v>20</v>
      </c>
      <c r="D173" s="266">
        <f t="shared" si="7"/>
        <v>19</v>
      </c>
      <c r="E173" s="263">
        <f t="shared" si="5"/>
        <v>5.263157894736835</v>
      </c>
    </row>
    <row r="174" spans="1:5" s="248" customFormat="1" ht="17.25" customHeight="1">
      <c r="A174" s="267" t="s">
        <v>344</v>
      </c>
      <c r="B174" s="268" t="s">
        <v>345</v>
      </c>
      <c r="C174" s="269">
        <v>20</v>
      </c>
      <c r="D174" s="269">
        <v>19</v>
      </c>
      <c r="E174" s="263">
        <f t="shared" si="5"/>
        <v>5.263157894736835</v>
      </c>
    </row>
    <row r="175" spans="1:5" ht="17.25" customHeight="1">
      <c r="A175" s="264" t="s">
        <v>346</v>
      </c>
      <c r="B175" s="265" t="s">
        <v>347</v>
      </c>
      <c r="C175" s="266">
        <f t="shared" si="6"/>
        <v>751</v>
      </c>
      <c r="D175" s="266">
        <f t="shared" si="7"/>
        <v>860</v>
      </c>
      <c r="E175" s="263">
        <f t="shared" si="5"/>
        <v>-12.674418604651166</v>
      </c>
    </row>
    <row r="176" spans="1:5" ht="17.25" customHeight="1">
      <c r="A176" s="267" t="s">
        <v>348</v>
      </c>
      <c r="B176" s="268" t="s">
        <v>349</v>
      </c>
      <c r="C176" s="269">
        <v>751</v>
      </c>
      <c r="D176" s="269">
        <v>860</v>
      </c>
      <c r="E176" s="263">
        <f t="shared" si="5"/>
        <v>-12.674418604651166</v>
      </c>
    </row>
    <row r="177" spans="1:5" ht="17.25" customHeight="1">
      <c r="A177" s="264" t="s">
        <v>350</v>
      </c>
      <c r="B177" s="265" t="s">
        <v>351</v>
      </c>
      <c r="C177" s="266">
        <f>SUM(C178)</f>
        <v>15012</v>
      </c>
      <c r="D177" s="266">
        <f>SUM(D178)</f>
        <v>13539</v>
      </c>
      <c r="E177" s="263">
        <f t="shared" si="5"/>
        <v>10.879680921781514</v>
      </c>
    </row>
    <row r="178" spans="1:5" ht="17.25" customHeight="1">
      <c r="A178" s="267" t="s">
        <v>352</v>
      </c>
      <c r="B178" s="268" t="s">
        <v>353</v>
      </c>
      <c r="C178" s="269">
        <v>15012</v>
      </c>
      <c r="D178" s="269">
        <v>13539</v>
      </c>
      <c r="E178" s="263">
        <f t="shared" si="5"/>
        <v>10.879680921781514</v>
      </c>
    </row>
    <row r="179" spans="1:5" ht="17.25" customHeight="1">
      <c r="A179" s="264" t="s">
        <v>354</v>
      </c>
      <c r="B179" s="265" t="s">
        <v>355</v>
      </c>
      <c r="C179" s="266">
        <f>SUM(C180)</f>
        <v>9686</v>
      </c>
      <c r="D179" s="266">
        <f>SUM(D180)</f>
        <v>18934</v>
      </c>
      <c r="E179" s="263">
        <f t="shared" si="5"/>
        <v>-48.843350586246956</v>
      </c>
    </row>
    <row r="180" spans="1:5" ht="17.25" customHeight="1">
      <c r="A180" s="267" t="s">
        <v>356</v>
      </c>
      <c r="B180" s="268" t="s">
        <v>355</v>
      </c>
      <c r="C180" s="269">
        <v>9686</v>
      </c>
      <c r="D180" s="269">
        <v>18934</v>
      </c>
      <c r="E180" s="263">
        <f t="shared" si="5"/>
        <v>-48.843350586246956</v>
      </c>
    </row>
    <row r="181" spans="1:5" ht="17.25" customHeight="1">
      <c r="A181" s="264" t="s">
        <v>357</v>
      </c>
      <c r="B181" s="265" t="s">
        <v>358</v>
      </c>
      <c r="C181" s="266">
        <f>SUM(C182,C185,C187,C190,C194,C199,C201)</f>
        <v>29549</v>
      </c>
      <c r="D181" s="266">
        <f>SUM(D182,D185,D187,D190,D194,D199,D201)</f>
        <v>25681</v>
      </c>
      <c r="E181" s="263">
        <f t="shared" si="5"/>
        <v>15.06171878042133</v>
      </c>
    </row>
    <row r="182" spans="1:5" ht="17.25" customHeight="1">
      <c r="A182" s="264" t="s">
        <v>359</v>
      </c>
      <c r="B182" s="265" t="s">
        <v>360</v>
      </c>
      <c r="C182" s="266">
        <f>SUM(C183:C184)</f>
        <v>1175</v>
      </c>
      <c r="D182" s="266">
        <f>SUM(D183:D184)</f>
        <v>324</v>
      </c>
      <c r="E182" s="263">
        <f t="shared" si="5"/>
        <v>262.65432098765433</v>
      </c>
    </row>
    <row r="183" spans="1:5" ht="17.25" customHeight="1">
      <c r="A183" s="267" t="s">
        <v>361</v>
      </c>
      <c r="B183" s="268" t="s">
        <v>72</v>
      </c>
      <c r="C183" s="269">
        <v>495</v>
      </c>
      <c r="D183" s="269">
        <v>286</v>
      </c>
      <c r="E183" s="263">
        <f t="shared" si="5"/>
        <v>73.0769230769231</v>
      </c>
    </row>
    <row r="184" spans="1:5" ht="17.25" customHeight="1">
      <c r="A184" s="267" t="s">
        <v>362</v>
      </c>
      <c r="B184" s="268" t="s">
        <v>363</v>
      </c>
      <c r="C184" s="269">
        <v>680</v>
      </c>
      <c r="D184" s="269">
        <v>38</v>
      </c>
      <c r="E184" s="263">
        <f t="shared" si="5"/>
        <v>1689.4736842105265</v>
      </c>
    </row>
    <row r="185" spans="1:5" ht="17.25" customHeight="1">
      <c r="A185" s="264" t="s">
        <v>364</v>
      </c>
      <c r="B185" s="265" t="s">
        <v>365</v>
      </c>
      <c r="C185" s="266">
        <f>SUM(C186:C186)</f>
        <v>3782</v>
      </c>
      <c r="D185" s="266">
        <f>SUM(D186:D186)</f>
        <v>9674</v>
      </c>
      <c r="E185" s="263">
        <f t="shared" si="5"/>
        <v>-60.90551995038247</v>
      </c>
    </row>
    <row r="186" spans="1:5" ht="17.25" customHeight="1">
      <c r="A186" s="267" t="s">
        <v>366</v>
      </c>
      <c r="B186" s="268" t="s">
        <v>367</v>
      </c>
      <c r="C186" s="276">
        <v>3782</v>
      </c>
      <c r="D186" s="276">
        <v>9674</v>
      </c>
      <c r="E186" s="263">
        <f aca="true" t="shared" si="8" ref="E186:E191">C186/D186*100-100</f>
        <v>-60.90551995038247</v>
      </c>
    </row>
    <row r="187" spans="1:5" ht="17.25" customHeight="1">
      <c r="A187" s="264" t="s">
        <v>368</v>
      </c>
      <c r="B187" s="265" t="s">
        <v>369</v>
      </c>
      <c r="C187" s="266">
        <f>SUM(C188:C189)</f>
        <v>1141</v>
      </c>
      <c r="D187" s="266">
        <f>SUM(D188:D189)</f>
        <v>1790</v>
      </c>
      <c r="E187" s="263">
        <f t="shared" si="8"/>
        <v>-36.25698324022346</v>
      </c>
    </row>
    <row r="188" spans="1:5" ht="17.25" customHeight="1">
      <c r="A188" s="267" t="s">
        <v>370</v>
      </c>
      <c r="B188" s="268" t="s">
        <v>371</v>
      </c>
      <c r="C188" s="269">
        <v>375</v>
      </c>
      <c r="D188" s="269">
        <v>666</v>
      </c>
      <c r="E188" s="263">
        <f t="shared" si="8"/>
        <v>-43.69369369369369</v>
      </c>
    </row>
    <row r="189" spans="1:5" ht="17.25" customHeight="1">
      <c r="A189" s="267" t="s">
        <v>372</v>
      </c>
      <c r="B189" s="268" t="s">
        <v>373</v>
      </c>
      <c r="C189" s="269">
        <v>766</v>
      </c>
      <c r="D189" s="269">
        <v>1124</v>
      </c>
      <c r="E189" s="263">
        <f t="shared" si="8"/>
        <v>-31.85053380782918</v>
      </c>
    </row>
    <row r="190" spans="1:5" ht="17.25" customHeight="1">
      <c r="A190" s="264" t="s">
        <v>374</v>
      </c>
      <c r="B190" s="265" t="s">
        <v>375</v>
      </c>
      <c r="C190" s="266">
        <f>SUM(C191:C193)</f>
        <v>123</v>
      </c>
      <c r="D190" s="266">
        <f>SUM(D191:D193)</f>
        <v>155</v>
      </c>
      <c r="E190" s="263">
        <f t="shared" si="8"/>
        <v>-20.645161290322577</v>
      </c>
    </row>
    <row r="191" spans="1:5" ht="17.25" customHeight="1">
      <c r="A191" s="267" t="s">
        <v>376</v>
      </c>
      <c r="B191" s="268" t="s">
        <v>377</v>
      </c>
      <c r="C191" s="269">
        <v>83</v>
      </c>
      <c r="D191" s="269">
        <v>98</v>
      </c>
      <c r="E191" s="263">
        <f t="shared" si="8"/>
        <v>-15.306122448979593</v>
      </c>
    </row>
    <row r="192" spans="1:5" ht="17.25" customHeight="1">
      <c r="A192" s="267" t="s">
        <v>378</v>
      </c>
      <c r="B192" s="268" t="s">
        <v>379</v>
      </c>
      <c r="C192" s="269">
        <v>5</v>
      </c>
      <c r="D192" s="269">
        <v>4</v>
      </c>
      <c r="E192" s="263"/>
    </row>
    <row r="193" spans="1:5" ht="17.25" customHeight="1">
      <c r="A193" s="267" t="s">
        <v>380</v>
      </c>
      <c r="B193" s="268" t="s">
        <v>381</v>
      </c>
      <c r="C193" s="269">
        <v>35</v>
      </c>
      <c r="D193" s="269">
        <v>53</v>
      </c>
      <c r="E193" s="263">
        <f aca="true" t="shared" si="9" ref="E193:E256">C193/D193*100-100</f>
        <v>-33.9622641509434</v>
      </c>
    </row>
    <row r="194" spans="1:5" ht="17.25" customHeight="1">
      <c r="A194" s="264" t="s">
        <v>382</v>
      </c>
      <c r="B194" s="265" t="s">
        <v>383</v>
      </c>
      <c r="C194" s="266">
        <f>SUM(C195:C198)</f>
        <v>214</v>
      </c>
      <c r="D194" s="266">
        <f>SUM(D195:D198)</f>
        <v>528</v>
      </c>
      <c r="E194" s="263">
        <f t="shared" si="9"/>
        <v>-59.46969696969697</v>
      </c>
    </row>
    <row r="195" spans="1:5" ht="17.25" customHeight="1">
      <c r="A195" s="267" t="s">
        <v>384</v>
      </c>
      <c r="B195" s="268" t="s">
        <v>371</v>
      </c>
      <c r="C195" s="269">
        <v>195</v>
      </c>
      <c r="D195" s="269">
        <v>229</v>
      </c>
      <c r="E195" s="263">
        <f t="shared" si="9"/>
        <v>-14.8471615720524</v>
      </c>
    </row>
    <row r="196" spans="1:5" ht="17.25" customHeight="1">
      <c r="A196" s="267" t="s">
        <v>385</v>
      </c>
      <c r="B196" s="268" t="s">
        <v>386</v>
      </c>
      <c r="C196" s="269">
        <v>19</v>
      </c>
      <c r="D196" s="269">
        <v>103</v>
      </c>
      <c r="E196" s="263">
        <f t="shared" si="9"/>
        <v>-81.55339805825243</v>
      </c>
    </row>
    <row r="197" spans="1:5" ht="17.25" customHeight="1">
      <c r="A197" s="267" t="s">
        <v>387</v>
      </c>
      <c r="B197" s="268" t="s">
        <v>388</v>
      </c>
      <c r="C197" s="269"/>
      <c r="D197" s="269">
        <v>9</v>
      </c>
      <c r="E197" s="263">
        <f t="shared" si="9"/>
        <v>-100</v>
      </c>
    </row>
    <row r="198" spans="1:5" ht="17.25" customHeight="1">
      <c r="A198" s="267" t="s">
        <v>389</v>
      </c>
      <c r="B198" s="268" t="s">
        <v>390</v>
      </c>
      <c r="C198" s="269"/>
      <c r="D198" s="269">
        <v>187</v>
      </c>
      <c r="E198" s="263">
        <f t="shared" si="9"/>
        <v>-100</v>
      </c>
    </row>
    <row r="199" spans="1:5" ht="17.25" customHeight="1">
      <c r="A199" s="264" t="s">
        <v>391</v>
      </c>
      <c r="B199" s="265" t="s">
        <v>392</v>
      </c>
      <c r="C199" s="266">
        <f>SUM(C200)</f>
        <v>0</v>
      </c>
      <c r="D199" s="266">
        <f>SUM(D200)</f>
        <v>464</v>
      </c>
      <c r="E199" s="263">
        <f t="shared" si="9"/>
        <v>-100</v>
      </c>
    </row>
    <row r="200" spans="1:5" ht="17.25" customHeight="1">
      <c r="A200" s="267" t="s">
        <v>393</v>
      </c>
      <c r="B200" s="268" t="s">
        <v>394</v>
      </c>
      <c r="C200" s="269"/>
      <c r="D200" s="269">
        <v>464</v>
      </c>
      <c r="E200" s="263">
        <f t="shared" si="9"/>
        <v>-100</v>
      </c>
    </row>
    <row r="201" spans="1:5" ht="17.25" customHeight="1">
      <c r="A201" s="264" t="s">
        <v>395</v>
      </c>
      <c r="B201" s="265" t="s">
        <v>396</v>
      </c>
      <c r="C201" s="266">
        <f>SUM(C202:C203)</f>
        <v>23114</v>
      </c>
      <c r="D201" s="266">
        <f>SUM(D202:D203)</f>
        <v>12746</v>
      </c>
      <c r="E201" s="263">
        <f t="shared" si="9"/>
        <v>81.34316648360269</v>
      </c>
    </row>
    <row r="202" spans="1:5" ht="17.25" customHeight="1">
      <c r="A202" s="267" t="s">
        <v>397</v>
      </c>
      <c r="B202" s="268" t="s">
        <v>398</v>
      </c>
      <c r="C202" s="269"/>
      <c r="D202" s="269">
        <v>6954</v>
      </c>
      <c r="E202" s="263">
        <f t="shared" si="9"/>
        <v>-100</v>
      </c>
    </row>
    <row r="203" spans="1:5" ht="17.25" customHeight="1">
      <c r="A203" s="267" t="s">
        <v>399</v>
      </c>
      <c r="B203" s="268" t="s">
        <v>396</v>
      </c>
      <c r="C203" s="269">
        <v>23114</v>
      </c>
      <c r="D203" s="269">
        <v>5792</v>
      </c>
      <c r="E203" s="263">
        <f t="shared" si="9"/>
        <v>299.06767955801104</v>
      </c>
    </row>
    <row r="204" spans="1:5" ht="17.25" customHeight="1">
      <c r="A204" s="264" t="s">
        <v>400</v>
      </c>
      <c r="B204" s="265" t="s">
        <v>401</v>
      </c>
      <c r="C204" s="266">
        <f>SUM(C205,C216,C221,C226,C229)</f>
        <v>15929</v>
      </c>
      <c r="D204" s="266">
        <f>SUM(D205,D216,D221,D226,D229)</f>
        <v>25587</v>
      </c>
      <c r="E204" s="263">
        <f t="shared" si="9"/>
        <v>-37.745730253644425</v>
      </c>
    </row>
    <row r="205" spans="1:5" ht="17.25" customHeight="1">
      <c r="A205" s="264" t="s">
        <v>402</v>
      </c>
      <c r="B205" s="265" t="s">
        <v>403</v>
      </c>
      <c r="C205" s="266">
        <f>SUM(C206:C215)</f>
        <v>9486</v>
      </c>
      <c r="D205" s="266">
        <f>SUM(D206:D215)</f>
        <v>16592</v>
      </c>
      <c r="E205" s="263">
        <f t="shared" si="9"/>
        <v>-42.82786885245902</v>
      </c>
    </row>
    <row r="206" spans="1:5" ht="17.25" customHeight="1">
      <c r="A206" s="267" t="s">
        <v>404</v>
      </c>
      <c r="B206" s="268" t="s">
        <v>72</v>
      </c>
      <c r="C206" s="269">
        <v>3470</v>
      </c>
      <c r="D206" s="269">
        <v>4255</v>
      </c>
      <c r="E206" s="263">
        <f t="shared" si="9"/>
        <v>-18.44888366627498</v>
      </c>
    </row>
    <row r="207" spans="1:5" ht="17.25" customHeight="1">
      <c r="A207" s="267" t="s">
        <v>405</v>
      </c>
      <c r="B207" s="268" t="s">
        <v>98</v>
      </c>
      <c r="C207" s="269">
        <v>142</v>
      </c>
      <c r="D207" s="269">
        <v>184</v>
      </c>
      <c r="E207" s="263">
        <f t="shared" si="9"/>
        <v>-22.826086956521735</v>
      </c>
    </row>
    <row r="208" spans="1:5" ht="17.25" customHeight="1">
      <c r="A208" s="267" t="s">
        <v>406</v>
      </c>
      <c r="B208" s="268" t="s">
        <v>407</v>
      </c>
      <c r="C208" s="269">
        <v>466</v>
      </c>
      <c r="D208" s="269">
        <v>827</v>
      </c>
      <c r="E208" s="263">
        <f t="shared" si="9"/>
        <v>-43.65175332527207</v>
      </c>
    </row>
    <row r="209" spans="1:5" ht="17.25" customHeight="1">
      <c r="A209" s="267" t="s">
        <v>408</v>
      </c>
      <c r="B209" s="268" t="s">
        <v>409</v>
      </c>
      <c r="C209" s="269">
        <v>872</v>
      </c>
      <c r="D209" s="269">
        <v>986</v>
      </c>
      <c r="E209" s="263">
        <f t="shared" si="9"/>
        <v>-11.561866125760645</v>
      </c>
    </row>
    <row r="210" spans="1:5" ht="17.25" customHeight="1">
      <c r="A210" s="267" t="s">
        <v>410</v>
      </c>
      <c r="B210" s="268" t="s">
        <v>411</v>
      </c>
      <c r="C210" s="269">
        <v>449</v>
      </c>
      <c r="D210" s="269">
        <v>568</v>
      </c>
      <c r="E210" s="263">
        <f t="shared" si="9"/>
        <v>-20.950704225352112</v>
      </c>
    </row>
    <row r="211" spans="1:5" ht="17.25" customHeight="1">
      <c r="A211" s="267" t="s">
        <v>412</v>
      </c>
      <c r="B211" s="268" t="s">
        <v>413</v>
      </c>
      <c r="C211" s="269">
        <v>47</v>
      </c>
      <c r="D211" s="269">
        <v>347</v>
      </c>
      <c r="E211" s="263">
        <f t="shared" si="9"/>
        <v>-86.45533141210375</v>
      </c>
    </row>
    <row r="212" spans="1:5" s="248" customFormat="1" ht="17.25" customHeight="1">
      <c r="A212" s="267" t="s">
        <v>414</v>
      </c>
      <c r="B212" s="268" t="s">
        <v>415</v>
      </c>
      <c r="C212" s="269">
        <v>77</v>
      </c>
      <c r="D212" s="269">
        <v>111</v>
      </c>
      <c r="E212" s="263">
        <f t="shared" si="9"/>
        <v>-30.630630630630634</v>
      </c>
    </row>
    <row r="213" spans="1:5" s="248" customFormat="1" ht="17.25" customHeight="1">
      <c r="A213" s="267" t="s">
        <v>416</v>
      </c>
      <c r="B213" s="268" t="s">
        <v>417</v>
      </c>
      <c r="C213" s="269">
        <v>1240</v>
      </c>
      <c r="D213" s="269">
        <v>1572</v>
      </c>
      <c r="E213" s="263">
        <f t="shared" si="9"/>
        <v>-21.119592875318062</v>
      </c>
    </row>
    <row r="214" spans="1:5" ht="17.25" customHeight="1">
      <c r="A214" s="267" t="s">
        <v>418</v>
      </c>
      <c r="B214" s="268" t="s">
        <v>419</v>
      </c>
      <c r="C214" s="269">
        <v>968</v>
      </c>
      <c r="D214" s="269">
        <v>5122</v>
      </c>
      <c r="E214" s="263">
        <f t="shared" si="9"/>
        <v>-81.1011323701679</v>
      </c>
    </row>
    <row r="215" spans="1:5" ht="17.25" customHeight="1">
      <c r="A215" s="267" t="s">
        <v>420</v>
      </c>
      <c r="B215" s="268" t="s">
        <v>421</v>
      </c>
      <c r="C215" s="269">
        <v>1755</v>
      </c>
      <c r="D215" s="269">
        <v>2620</v>
      </c>
      <c r="E215" s="263">
        <f t="shared" si="9"/>
        <v>-33.01526717557252</v>
      </c>
    </row>
    <row r="216" spans="1:5" ht="17.25" customHeight="1">
      <c r="A216" s="264" t="s">
        <v>422</v>
      </c>
      <c r="B216" s="265" t="s">
        <v>423</v>
      </c>
      <c r="C216" s="266">
        <f>SUM(C217:C220)</f>
        <v>267</v>
      </c>
      <c r="D216" s="266">
        <f>SUM(D217:D220)</f>
        <v>1441</v>
      </c>
      <c r="E216" s="263">
        <f t="shared" si="9"/>
        <v>-81.47120055517001</v>
      </c>
    </row>
    <row r="217" spans="1:5" ht="17.25" customHeight="1">
      <c r="A217" s="267" t="s">
        <v>424</v>
      </c>
      <c r="B217" s="268" t="s">
        <v>425</v>
      </c>
      <c r="C217" s="269">
        <v>17</v>
      </c>
      <c r="D217" s="269">
        <v>360</v>
      </c>
      <c r="E217" s="263">
        <f t="shared" si="9"/>
        <v>-95.27777777777777</v>
      </c>
    </row>
    <row r="218" spans="1:5" ht="17.25" customHeight="1">
      <c r="A218" s="267" t="s">
        <v>426</v>
      </c>
      <c r="B218" s="268" t="s">
        <v>427</v>
      </c>
      <c r="C218" s="269">
        <v>170</v>
      </c>
      <c r="D218" s="269">
        <v>350</v>
      </c>
      <c r="E218" s="263">
        <f t="shared" si="9"/>
        <v>-51.42857142857143</v>
      </c>
    </row>
    <row r="219" spans="1:5" s="248" customFormat="1" ht="17.25" customHeight="1">
      <c r="A219" s="267" t="s">
        <v>428</v>
      </c>
      <c r="B219" s="268" t="s">
        <v>429</v>
      </c>
      <c r="C219" s="269">
        <v>53</v>
      </c>
      <c r="D219" s="269">
        <v>720</v>
      </c>
      <c r="E219" s="263">
        <f t="shared" si="9"/>
        <v>-92.63888888888889</v>
      </c>
    </row>
    <row r="220" spans="1:5" ht="17.25" customHeight="1">
      <c r="A220" s="267" t="s">
        <v>430</v>
      </c>
      <c r="B220" s="268" t="s">
        <v>431</v>
      </c>
      <c r="C220" s="269">
        <v>27</v>
      </c>
      <c r="D220" s="269">
        <v>11</v>
      </c>
      <c r="E220" s="263">
        <f t="shared" si="9"/>
        <v>145.45454545454547</v>
      </c>
    </row>
    <row r="221" spans="1:5" ht="17.25" customHeight="1">
      <c r="A221" s="264" t="s">
        <v>432</v>
      </c>
      <c r="B221" s="265" t="s">
        <v>433</v>
      </c>
      <c r="C221" s="266">
        <f>SUM(C222:C225)</f>
        <v>392</v>
      </c>
      <c r="D221" s="266">
        <f>SUM(D222:D225)</f>
        <v>662</v>
      </c>
      <c r="E221" s="263">
        <f t="shared" si="9"/>
        <v>-40.78549848942599</v>
      </c>
    </row>
    <row r="222" spans="1:5" ht="17.25" customHeight="1">
      <c r="A222" s="267" t="s">
        <v>434</v>
      </c>
      <c r="B222" s="268" t="s">
        <v>72</v>
      </c>
      <c r="C222" s="269">
        <v>88</v>
      </c>
      <c r="D222" s="269">
        <v>0</v>
      </c>
      <c r="E222" s="263" t="e">
        <f t="shared" si="9"/>
        <v>#DIV/0!</v>
      </c>
    </row>
    <row r="223" spans="1:5" ht="17.25" customHeight="1">
      <c r="A223" s="267" t="s">
        <v>435</v>
      </c>
      <c r="B223" s="268" t="s">
        <v>436</v>
      </c>
      <c r="C223" s="269">
        <v>169</v>
      </c>
      <c r="D223" s="269">
        <v>163</v>
      </c>
      <c r="E223" s="263">
        <f t="shared" si="9"/>
        <v>3.680981595092021</v>
      </c>
    </row>
    <row r="224" spans="1:5" ht="17.25" customHeight="1">
      <c r="A224" s="267" t="s">
        <v>437</v>
      </c>
      <c r="B224" s="268" t="s">
        <v>438</v>
      </c>
      <c r="C224" s="269">
        <v>107</v>
      </c>
      <c r="D224" s="269">
        <v>193</v>
      </c>
      <c r="E224" s="263">
        <f t="shared" si="9"/>
        <v>-44.55958549222798</v>
      </c>
    </row>
    <row r="225" spans="1:5" ht="17.25" customHeight="1">
      <c r="A225" s="267" t="s">
        <v>439</v>
      </c>
      <c r="B225" s="268" t="s">
        <v>440</v>
      </c>
      <c r="C225" s="269">
        <v>28</v>
      </c>
      <c r="D225" s="269">
        <v>306</v>
      </c>
      <c r="E225" s="263">
        <f t="shared" si="9"/>
        <v>-90.84967320261438</v>
      </c>
    </row>
    <row r="226" spans="1:5" ht="17.25" customHeight="1">
      <c r="A226" s="264" t="s">
        <v>441</v>
      </c>
      <c r="B226" s="265" t="s">
        <v>442</v>
      </c>
      <c r="C226" s="266">
        <f>SUM(C227:C228)</f>
        <v>3722</v>
      </c>
      <c r="D226" s="266">
        <f>SUM(D227:D228)</f>
        <v>4125</v>
      </c>
      <c r="E226" s="263">
        <f t="shared" si="9"/>
        <v>-9.769696969696966</v>
      </c>
    </row>
    <row r="227" spans="1:5" ht="17.25" customHeight="1">
      <c r="A227" s="267" t="s">
        <v>443</v>
      </c>
      <c r="B227" s="268" t="s">
        <v>72</v>
      </c>
      <c r="C227" s="269">
        <v>2596</v>
      </c>
      <c r="D227" s="269">
        <v>3140</v>
      </c>
      <c r="E227" s="263">
        <f t="shared" si="9"/>
        <v>-17.324840764331213</v>
      </c>
    </row>
    <row r="228" spans="1:5" ht="17.25" customHeight="1">
      <c r="A228" s="267" t="s">
        <v>444</v>
      </c>
      <c r="B228" s="268" t="s">
        <v>445</v>
      </c>
      <c r="C228" s="269">
        <v>1126</v>
      </c>
      <c r="D228" s="269">
        <v>985</v>
      </c>
      <c r="E228" s="263">
        <f t="shared" si="9"/>
        <v>14.314720812182742</v>
      </c>
    </row>
    <row r="229" spans="1:5" ht="17.25" customHeight="1">
      <c r="A229" s="264" t="s">
        <v>446</v>
      </c>
      <c r="B229" s="265" t="s">
        <v>447</v>
      </c>
      <c r="C229" s="266">
        <f>SUM(C230:C231)</f>
        <v>2062</v>
      </c>
      <c r="D229" s="266">
        <f>SUM(D230:D231)</f>
        <v>2767</v>
      </c>
      <c r="E229" s="263">
        <f t="shared" si="9"/>
        <v>-25.478857968919414</v>
      </c>
    </row>
    <row r="230" spans="1:5" ht="17.25" customHeight="1">
      <c r="A230" s="267" t="s">
        <v>448</v>
      </c>
      <c r="B230" s="268" t="s">
        <v>449</v>
      </c>
      <c r="C230" s="269"/>
      <c r="D230" s="269">
        <v>10</v>
      </c>
      <c r="E230" s="263">
        <f t="shared" si="9"/>
        <v>-100</v>
      </c>
    </row>
    <row r="231" spans="1:5" ht="17.25" customHeight="1">
      <c r="A231" s="267" t="s">
        <v>450</v>
      </c>
      <c r="B231" s="268" t="s">
        <v>447</v>
      </c>
      <c r="C231" s="269">
        <v>2062</v>
      </c>
      <c r="D231" s="269">
        <v>2757</v>
      </c>
      <c r="E231" s="263">
        <f t="shared" si="9"/>
        <v>-25.20856002901705</v>
      </c>
    </row>
    <row r="232" spans="1:5" ht="17.25" customHeight="1">
      <c r="A232" s="264" t="s">
        <v>451</v>
      </c>
      <c r="B232" s="265" t="s">
        <v>452</v>
      </c>
      <c r="C232" s="266">
        <f>SUM(C233,C242,C249,C255,C257,C265,C271,C278,C287,C290,C293,C296,C298,C300,C302,C304,C308)</f>
        <v>131044</v>
      </c>
      <c r="D232" s="266">
        <f>SUM(D233,D242,D249,D255,D257,D265,D271,D278,D287,D290,D293,D296,D298,D300,D302,D304,D308)</f>
        <v>117056</v>
      </c>
      <c r="E232" s="263">
        <f t="shared" si="9"/>
        <v>11.949835975943145</v>
      </c>
    </row>
    <row r="233" spans="1:5" ht="17.25" customHeight="1">
      <c r="A233" s="264" t="s">
        <v>453</v>
      </c>
      <c r="B233" s="265" t="s">
        <v>454</v>
      </c>
      <c r="C233" s="266">
        <f>SUM(C234:C241)</f>
        <v>4364</v>
      </c>
      <c r="D233" s="266">
        <f>SUM(D234:D241)</f>
        <v>4242</v>
      </c>
      <c r="E233" s="263">
        <f t="shared" si="9"/>
        <v>2.876001885902866</v>
      </c>
    </row>
    <row r="234" spans="1:5" ht="17.25" customHeight="1">
      <c r="A234" s="267" t="s">
        <v>455</v>
      </c>
      <c r="B234" s="268" t="s">
        <v>72</v>
      </c>
      <c r="C234" s="269">
        <v>3457</v>
      </c>
      <c r="D234" s="269">
        <v>2921</v>
      </c>
      <c r="E234" s="263">
        <f t="shared" si="9"/>
        <v>18.34988017802121</v>
      </c>
    </row>
    <row r="235" spans="1:5" ht="17.25" customHeight="1">
      <c r="A235" s="267" t="s">
        <v>456</v>
      </c>
      <c r="B235" s="268" t="s">
        <v>99</v>
      </c>
      <c r="C235" s="269">
        <v>37</v>
      </c>
      <c r="D235" s="269">
        <v>40</v>
      </c>
      <c r="E235" s="263">
        <f t="shared" si="9"/>
        <v>-7.5</v>
      </c>
    </row>
    <row r="236" spans="1:5" ht="17.25" customHeight="1">
      <c r="A236" s="267" t="s">
        <v>457</v>
      </c>
      <c r="B236" s="268" t="s">
        <v>458</v>
      </c>
      <c r="C236" s="269">
        <v>2</v>
      </c>
      <c r="D236" s="269">
        <v>75</v>
      </c>
      <c r="E236" s="263">
        <f t="shared" si="9"/>
        <v>-97.33333333333333</v>
      </c>
    </row>
    <row r="237" spans="1:5" ht="17.25" customHeight="1">
      <c r="A237" s="267" t="s">
        <v>459</v>
      </c>
      <c r="B237" s="268" t="s">
        <v>460</v>
      </c>
      <c r="C237" s="269">
        <v>134</v>
      </c>
      <c r="D237" s="269">
        <v>134</v>
      </c>
      <c r="E237" s="263">
        <f t="shared" si="9"/>
        <v>0</v>
      </c>
    </row>
    <row r="238" spans="1:5" ht="17.25" customHeight="1">
      <c r="A238" s="267" t="s">
        <v>461</v>
      </c>
      <c r="B238" s="268" t="s">
        <v>462</v>
      </c>
      <c r="C238" s="269"/>
      <c r="D238" s="269">
        <v>642</v>
      </c>
      <c r="E238" s="263">
        <f t="shared" si="9"/>
        <v>-100</v>
      </c>
    </row>
    <row r="239" spans="1:5" ht="17.25" customHeight="1">
      <c r="A239" s="267" t="s">
        <v>463</v>
      </c>
      <c r="B239" s="268" t="s">
        <v>464</v>
      </c>
      <c r="C239" s="269">
        <v>146</v>
      </c>
      <c r="D239" s="269">
        <v>69</v>
      </c>
      <c r="E239" s="263">
        <f t="shared" si="9"/>
        <v>111.59420289855072</v>
      </c>
    </row>
    <row r="240" spans="1:5" ht="17.25" customHeight="1">
      <c r="A240" s="267" t="s">
        <v>465</v>
      </c>
      <c r="B240" s="268" t="s">
        <v>133</v>
      </c>
      <c r="C240" s="269">
        <v>33</v>
      </c>
      <c r="D240" s="269">
        <v>232</v>
      </c>
      <c r="E240" s="263">
        <f t="shared" si="9"/>
        <v>-85.77586206896552</v>
      </c>
    </row>
    <row r="241" spans="1:5" ht="17.25" customHeight="1">
      <c r="A241" s="267" t="s">
        <v>466</v>
      </c>
      <c r="B241" s="268" t="s">
        <v>467</v>
      </c>
      <c r="C241" s="269">
        <v>555</v>
      </c>
      <c r="D241" s="269">
        <v>129</v>
      </c>
      <c r="E241" s="263">
        <f t="shared" si="9"/>
        <v>330.23255813953483</v>
      </c>
    </row>
    <row r="242" spans="1:5" ht="17.25" customHeight="1">
      <c r="A242" s="264" t="s">
        <v>468</v>
      </c>
      <c r="B242" s="265" t="s">
        <v>469</v>
      </c>
      <c r="C242" s="266">
        <f>SUM(C243:C248)</f>
        <v>1760</v>
      </c>
      <c r="D242" s="266">
        <f>SUM(D243:D248)</f>
        <v>2414</v>
      </c>
      <c r="E242" s="263">
        <f t="shared" si="9"/>
        <v>-27.09196354598177</v>
      </c>
    </row>
    <row r="243" spans="1:5" ht="17.25" customHeight="1">
      <c r="A243" s="267" t="s">
        <v>470</v>
      </c>
      <c r="B243" s="268" t="s">
        <v>72</v>
      </c>
      <c r="C243" s="269">
        <v>1211</v>
      </c>
      <c r="D243" s="269">
        <v>1486</v>
      </c>
      <c r="E243" s="263">
        <f t="shared" si="9"/>
        <v>-18.506056527590857</v>
      </c>
    </row>
    <row r="244" spans="1:5" ht="17.25" customHeight="1">
      <c r="A244" s="267" t="s">
        <v>471</v>
      </c>
      <c r="B244" s="268" t="s">
        <v>98</v>
      </c>
      <c r="C244" s="269">
        <v>3</v>
      </c>
      <c r="D244" s="269">
        <v>0</v>
      </c>
      <c r="E244" s="263" t="e">
        <f t="shared" si="9"/>
        <v>#DIV/0!</v>
      </c>
    </row>
    <row r="245" spans="1:5" ht="17.25" customHeight="1">
      <c r="A245" s="267" t="s">
        <v>472</v>
      </c>
      <c r="B245" s="268" t="s">
        <v>473</v>
      </c>
      <c r="C245" s="269">
        <v>72</v>
      </c>
      <c r="D245" s="269">
        <v>41</v>
      </c>
      <c r="E245" s="263">
        <f t="shared" si="9"/>
        <v>75.60975609756099</v>
      </c>
    </row>
    <row r="246" spans="1:5" ht="17.25" customHeight="1">
      <c r="A246" s="267" t="s">
        <v>474</v>
      </c>
      <c r="B246" s="268" t="s">
        <v>475</v>
      </c>
      <c r="C246" s="269">
        <v>1</v>
      </c>
      <c r="D246" s="269">
        <v>25</v>
      </c>
      <c r="E246" s="263">
        <f t="shared" si="9"/>
        <v>-96</v>
      </c>
    </row>
    <row r="247" spans="1:5" ht="17.25" customHeight="1">
      <c r="A247" s="267" t="s">
        <v>476</v>
      </c>
      <c r="B247" s="268" t="s">
        <v>477</v>
      </c>
      <c r="C247" s="269">
        <v>129</v>
      </c>
      <c r="D247" s="269">
        <v>484</v>
      </c>
      <c r="E247" s="263">
        <f t="shared" si="9"/>
        <v>-73.34710743801654</v>
      </c>
    </row>
    <row r="248" spans="1:5" ht="17.25" customHeight="1">
      <c r="A248" s="267" t="s">
        <v>478</v>
      </c>
      <c r="B248" s="268" t="s">
        <v>479</v>
      </c>
      <c r="C248" s="269">
        <v>344</v>
      </c>
      <c r="D248" s="269">
        <v>378</v>
      </c>
      <c r="E248" s="263">
        <f t="shared" si="9"/>
        <v>-8.994708994709</v>
      </c>
    </row>
    <row r="249" spans="1:5" ht="17.25" customHeight="1">
      <c r="A249" s="264" t="s">
        <v>480</v>
      </c>
      <c r="B249" s="265" t="s">
        <v>481</v>
      </c>
      <c r="C249" s="266">
        <f>SUM(C250:C254)</f>
        <v>38891</v>
      </c>
      <c r="D249" s="266">
        <f>SUM(D250:D254)</f>
        <v>15821</v>
      </c>
      <c r="E249" s="263">
        <f t="shared" si="9"/>
        <v>145.8188483660957</v>
      </c>
    </row>
    <row r="250" spans="1:5" s="248" customFormat="1" ht="17.25" customHeight="1">
      <c r="A250" s="267" t="s">
        <v>482</v>
      </c>
      <c r="B250" s="268" t="s">
        <v>483</v>
      </c>
      <c r="C250" s="269">
        <v>2</v>
      </c>
      <c r="D250" s="269">
        <v>6</v>
      </c>
      <c r="E250" s="263">
        <f t="shared" si="9"/>
        <v>-66.66666666666667</v>
      </c>
    </row>
    <row r="251" spans="1:5" ht="17.25" customHeight="1">
      <c r="A251" s="267" t="s">
        <v>484</v>
      </c>
      <c r="B251" s="268" t="s">
        <v>485</v>
      </c>
      <c r="C251" s="269">
        <v>12515</v>
      </c>
      <c r="D251" s="269">
        <v>10513</v>
      </c>
      <c r="E251" s="263">
        <f t="shared" si="9"/>
        <v>19.043089508227908</v>
      </c>
    </row>
    <row r="252" spans="1:5" ht="17.25" customHeight="1">
      <c r="A252" s="267" t="s">
        <v>486</v>
      </c>
      <c r="B252" s="268" t="s">
        <v>487</v>
      </c>
      <c r="C252" s="269">
        <v>6270</v>
      </c>
      <c r="D252" s="269">
        <v>5158</v>
      </c>
      <c r="E252" s="263">
        <f t="shared" si="9"/>
        <v>21.558743699108177</v>
      </c>
    </row>
    <row r="253" spans="1:5" ht="17.25" customHeight="1">
      <c r="A253" s="267" t="s">
        <v>488</v>
      </c>
      <c r="B253" s="268" t="s">
        <v>489</v>
      </c>
      <c r="C253" s="269">
        <v>19982</v>
      </c>
      <c r="D253" s="269">
        <v>0</v>
      </c>
      <c r="E253" s="263" t="e">
        <f t="shared" si="9"/>
        <v>#DIV/0!</v>
      </c>
    </row>
    <row r="254" spans="1:5" ht="17.25" customHeight="1">
      <c r="A254" s="267" t="s">
        <v>490</v>
      </c>
      <c r="B254" s="268" t="s">
        <v>491</v>
      </c>
      <c r="C254" s="269">
        <v>122</v>
      </c>
      <c r="D254" s="269">
        <v>144</v>
      </c>
      <c r="E254" s="263">
        <f t="shared" si="9"/>
        <v>-15.277777777777786</v>
      </c>
    </row>
    <row r="255" spans="1:5" ht="17.25" customHeight="1">
      <c r="A255" s="264" t="s">
        <v>492</v>
      </c>
      <c r="B255" s="265" t="s">
        <v>493</v>
      </c>
      <c r="C255" s="266">
        <f>SUM(C256:C256)</f>
        <v>753</v>
      </c>
      <c r="D255" s="266">
        <f>SUM(D256:D256)</f>
        <v>666</v>
      </c>
      <c r="E255" s="263">
        <f t="shared" si="9"/>
        <v>13.063063063063069</v>
      </c>
    </row>
    <row r="256" spans="1:5" ht="17.25" customHeight="1">
      <c r="A256" s="267" t="s">
        <v>494</v>
      </c>
      <c r="B256" s="268" t="s">
        <v>495</v>
      </c>
      <c r="C256" s="269">
        <v>753</v>
      </c>
      <c r="D256" s="269">
        <v>666</v>
      </c>
      <c r="E256" s="263">
        <f t="shared" si="9"/>
        <v>13.063063063063069</v>
      </c>
    </row>
    <row r="257" spans="1:5" ht="17.25" customHeight="1">
      <c r="A257" s="264" t="s">
        <v>496</v>
      </c>
      <c r="B257" s="265" t="s">
        <v>497</v>
      </c>
      <c r="C257" s="266">
        <f>SUM(C258:C264)</f>
        <v>5962</v>
      </c>
      <c r="D257" s="266">
        <f>SUM(D258:D264)</f>
        <v>5890</v>
      </c>
      <c r="E257" s="263">
        <f aca="true" t="shared" si="10" ref="E257:E301">C257/D257*100-100</f>
        <v>1.2224108658743518</v>
      </c>
    </row>
    <row r="258" spans="1:5" ht="17.25" customHeight="1">
      <c r="A258" s="267" t="s">
        <v>498</v>
      </c>
      <c r="B258" s="268" t="s">
        <v>499</v>
      </c>
      <c r="C258" s="269">
        <v>226</v>
      </c>
      <c r="D258" s="269">
        <v>0</v>
      </c>
      <c r="E258" s="263" t="e">
        <f t="shared" si="10"/>
        <v>#DIV/0!</v>
      </c>
    </row>
    <row r="259" spans="1:5" ht="17.25" customHeight="1">
      <c r="A259" s="267" t="s">
        <v>500</v>
      </c>
      <c r="B259" s="268" t="s">
        <v>501</v>
      </c>
      <c r="C259" s="269">
        <v>1363</v>
      </c>
      <c r="D259" s="269">
        <v>1436</v>
      </c>
      <c r="E259" s="263">
        <f t="shared" si="10"/>
        <v>-5.083565459610028</v>
      </c>
    </row>
    <row r="260" spans="1:5" s="248" customFormat="1" ht="17.25" customHeight="1">
      <c r="A260" s="267" t="s">
        <v>502</v>
      </c>
      <c r="B260" s="268" t="s">
        <v>503</v>
      </c>
      <c r="C260" s="269">
        <v>907</v>
      </c>
      <c r="D260" s="269"/>
      <c r="E260" s="263" t="e">
        <f t="shared" si="10"/>
        <v>#DIV/0!</v>
      </c>
    </row>
    <row r="261" spans="1:5" ht="17.25" customHeight="1">
      <c r="A261" s="267" t="s">
        <v>504</v>
      </c>
      <c r="B261" s="268" t="s">
        <v>505</v>
      </c>
      <c r="C261" s="269">
        <v>413</v>
      </c>
      <c r="D261" s="269">
        <v>38</v>
      </c>
      <c r="E261" s="263">
        <f t="shared" si="10"/>
        <v>986.8421052631579</v>
      </c>
    </row>
    <row r="262" spans="1:5" ht="17.25" customHeight="1">
      <c r="A262" s="267" t="s">
        <v>506</v>
      </c>
      <c r="B262" s="268" t="s">
        <v>507</v>
      </c>
      <c r="C262" s="269">
        <v>1415</v>
      </c>
      <c r="D262" s="269">
        <v>1636</v>
      </c>
      <c r="E262" s="263">
        <f t="shared" si="10"/>
        <v>-13.508557457212717</v>
      </c>
    </row>
    <row r="263" spans="1:5" ht="17.25" customHeight="1">
      <c r="A263" s="267" t="s">
        <v>508</v>
      </c>
      <c r="B263" s="268" t="s">
        <v>509</v>
      </c>
      <c r="C263" s="269">
        <v>1025</v>
      </c>
      <c r="D263" s="269">
        <v>881</v>
      </c>
      <c r="E263" s="263">
        <f t="shared" si="10"/>
        <v>16.34506242905789</v>
      </c>
    </row>
    <row r="264" spans="1:5" ht="17.25" customHeight="1">
      <c r="A264" s="267" t="s">
        <v>510</v>
      </c>
      <c r="B264" s="268" t="s">
        <v>511</v>
      </c>
      <c r="C264" s="269">
        <v>613</v>
      </c>
      <c r="D264" s="269">
        <v>1899</v>
      </c>
      <c r="E264" s="263">
        <f t="shared" si="10"/>
        <v>-67.71985255397578</v>
      </c>
    </row>
    <row r="265" spans="1:5" ht="17.25" customHeight="1">
      <c r="A265" s="264" t="s">
        <v>512</v>
      </c>
      <c r="B265" s="265" t="s">
        <v>513</v>
      </c>
      <c r="C265" s="266">
        <f>SUM(C266:C270)</f>
        <v>1688</v>
      </c>
      <c r="D265" s="266">
        <f>SUM(D266:D270)</f>
        <v>1983</v>
      </c>
      <c r="E265" s="263">
        <f t="shared" si="10"/>
        <v>-14.876449823499755</v>
      </c>
    </row>
    <row r="266" spans="1:5" ht="17.25" customHeight="1">
      <c r="A266" s="267" t="s">
        <v>514</v>
      </c>
      <c r="B266" s="268" t="s">
        <v>515</v>
      </c>
      <c r="C266" s="269">
        <v>1499</v>
      </c>
      <c r="D266" s="269">
        <v>1800</v>
      </c>
      <c r="E266" s="263">
        <f t="shared" si="10"/>
        <v>-16.72222222222223</v>
      </c>
    </row>
    <row r="267" spans="1:5" ht="17.25" customHeight="1">
      <c r="A267" s="267" t="s">
        <v>516</v>
      </c>
      <c r="B267" s="268" t="s">
        <v>517</v>
      </c>
      <c r="C267" s="269">
        <v>74</v>
      </c>
      <c r="D267" s="269">
        <v>82</v>
      </c>
      <c r="E267" s="263">
        <f t="shared" si="10"/>
        <v>-9.756097560975604</v>
      </c>
    </row>
    <row r="268" spans="1:5" s="248" customFormat="1" ht="17.25" customHeight="1">
      <c r="A268" s="267" t="s">
        <v>518</v>
      </c>
      <c r="B268" s="268" t="s">
        <v>519</v>
      </c>
      <c r="C268" s="269">
        <v>105</v>
      </c>
      <c r="D268" s="269">
        <v>98</v>
      </c>
      <c r="E268" s="263">
        <f t="shared" si="10"/>
        <v>7.142857142857139</v>
      </c>
    </row>
    <row r="269" spans="1:5" s="248" customFormat="1" ht="17.25" customHeight="1">
      <c r="A269" s="267" t="s">
        <v>520</v>
      </c>
      <c r="B269" s="268" t="s">
        <v>521</v>
      </c>
      <c r="C269" s="269">
        <v>8</v>
      </c>
      <c r="D269" s="269"/>
      <c r="E269" s="263" t="e">
        <f t="shared" si="10"/>
        <v>#DIV/0!</v>
      </c>
    </row>
    <row r="270" spans="1:5" ht="17.25" customHeight="1">
      <c r="A270" s="267" t="s">
        <v>522</v>
      </c>
      <c r="B270" s="268" t="s">
        <v>523</v>
      </c>
      <c r="C270" s="269">
        <v>2</v>
      </c>
      <c r="D270" s="269">
        <v>3</v>
      </c>
      <c r="E270" s="263">
        <f t="shared" si="10"/>
        <v>-33.33333333333334</v>
      </c>
    </row>
    <row r="271" spans="1:5" ht="17.25" customHeight="1">
      <c r="A271" s="264" t="s">
        <v>524</v>
      </c>
      <c r="B271" s="265" t="s">
        <v>525</v>
      </c>
      <c r="C271" s="266">
        <f>SUM(C272:C277)</f>
        <v>3634</v>
      </c>
      <c r="D271" s="266">
        <f>SUM(D272:D277)</f>
        <v>4753</v>
      </c>
      <c r="E271" s="263">
        <f t="shared" si="10"/>
        <v>-23.543025457605722</v>
      </c>
    </row>
    <row r="272" spans="1:5" ht="17.25" customHeight="1">
      <c r="A272" s="267" t="s">
        <v>526</v>
      </c>
      <c r="B272" s="268" t="s">
        <v>527</v>
      </c>
      <c r="C272" s="269">
        <v>1305</v>
      </c>
      <c r="D272" s="269">
        <v>1078</v>
      </c>
      <c r="E272" s="263">
        <f t="shared" si="10"/>
        <v>21.05751391465678</v>
      </c>
    </row>
    <row r="273" spans="1:5" ht="17.25" customHeight="1">
      <c r="A273" s="267" t="s">
        <v>528</v>
      </c>
      <c r="B273" s="268" t="s">
        <v>529</v>
      </c>
      <c r="C273" s="269">
        <v>1171</v>
      </c>
      <c r="D273" s="269">
        <v>1761</v>
      </c>
      <c r="E273" s="263">
        <f t="shared" si="10"/>
        <v>-33.50369108461102</v>
      </c>
    </row>
    <row r="274" spans="1:5" ht="17.25" customHeight="1">
      <c r="A274" s="267" t="s">
        <v>530</v>
      </c>
      <c r="B274" s="268" t="s">
        <v>531</v>
      </c>
      <c r="C274" s="269">
        <v>681</v>
      </c>
      <c r="D274" s="269">
        <v>727</v>
      </c>
      <c r="E274" s="263">
        <f t="shared" si="10"/>
        <v>-6.327372764786801</v>
      </c>
    </row>
    <row r="275" spans="1:5" ht="17.25" customHeight="1">
      <c r="A275" s="267" t="s">
        <v>532</v>
      </c>
      <c r="B275" s="268" t="s">
        <v>533</v>
      </c>
      <c r="C275" s="269">
        <v>92</v>
      </c>
      <c r="D275" s="269">
        <v>104</v>
      </c>
      <c r="E275" s="263">
        <f t="shared" si="10"/>
        <v>-11.538461538461547</v>
      </c>
    </row>
    <row r="276" spans="1:5" s="248" customFormat="1" ht="17.25" customHeight="1">
      <c r="A276" s="267" t="s">
        <v>534</v>
      </c>
      <c r="B276" s="268" t="s">
        <v>535</v>
      </c>
      <c r="C276" s="269">
        <v>71</v>
      </c>
      <c r="D276" s="269"/>
      <c r="E276" s="263" t="e">
        <f t="shared" si="10"/>
        <v>#DIV/0!</v>
      </c>
    </row>
    <row r="277" spans="1:5" ht="17.25" customHeight="1">
      <c r="A277" s="267" t="s">
        <v>536</v>
      </c>
      <c r="B277" s="268" t="s">
        <v>537</v>
      </c>
      <c r="C277" s="269">
        <v>314</v>
      </c>
      <c r="D277" s="269">
        <v>1083</v>
      </c>
      <c r="E277" s="263">
        <f t="shared" si="10"/>
        <v>-71.00646352723915</v>
      </c>
    </row>
    <row r="278" spans="1:5" ht="17.25" customHeight="1">
      <c r="A278" s="264" t="s">
        <v>538</v>
      </c>
      <c r="B278" s="265" t="s">
        <v>539</v>
      </c>
      <c r="C278" s="266">
        <f>SUM(C279:C286)</f>
        <v>8348</v>
      </c>
      <c r="D278" s="266">
        <f>SUM(D279:D286)</f>
        <v>8383</v>
      </c>
      <c r="E278" s="263">
        <f t="shared" si="10"/>
        <v>-0.4175116306811475</v>
      </c>
    </row>
    <row r="279" spans="1:5" ht="17.25" customHeight="1">
      <c r="A279" s="267" t="s">
        <v>540</v>
      </c>
      <c r="B279" s="268" t="s">
        <v>72</v>
      </c>
      <c r="C279" s="269">
        <v>386</v>
      </c>
      <c r="D279" s="269">
        <v>463</v>
      </c>
      <c r="E279" s="263">
        <f t="shared" si="10"/>
        <v>-16.63066954643628</v>
      </c>
    </row>
    <row r="280" spans="1:5" s="248" customFormat="1" ht="17.25" customHeight="1">
      <c r="A280" s="267" t="s">
        <v>541</v>
      </c>
      <c r="B280" s="268" t="s">
        <v>98</v>
      </c>
      <c r="C280" s="269">
        <v>6</v>
      </c>
      <c r="D280" s="269"/>
      <c r="E280" s="263" t="e">
        <f t="shared" si="10"/>
        <v>#DIV/0!</v>
      </c>
    </row>
    <row r="281" spans="1:5" ht="17.25" customHeight="1">
      <c r="A281" s="267" t="s">
        <v>542</v>
      </c>
      <c r="B281" s="268" t="s">
        <v>99</v>
      </c>
      <c r="C281" s="269">
        <v>13</v>
      </c>
      <c r="D281" s="269">
        <v>12</v>
      </c>
      <c r="E281" s="263">
        <f t="shared" si="10"/>
        <v>8.333333333333329</v>
      </c>
    </row>
    <row r="282" spans="1:5" ht="17.25" customHeight="1">
      <c r="A282" s="267" t="s">
        <v>543</v>
      </c>
      <c r="B282" s="268" t="s">
        <v>544</v>
      </c>
      <c r="C282" s="269">
        <v>3</v>
      </c>
      <c r="D282" s="269">
        <v>3</v>
      </c>
      <c r="E282" s="263">
        <f t="shared" si="10"/>
        <v>0</v>
      </c>
    </row>
    <row r="283" spans="1:5" ht="17.25" customHeight="1">
      <c r="A283" s="267" t="s">
        <v>545</v>
      </c>
      <c r="B283" s="268" t="s">
        <v>546</v>
      </c>
      <c r="C283" s="269">
        <v>38</v>
      </c>
      <c r="D283" s="269">
        <v>0</v>
      </c>
      <c r="E283" s="263" t="e">
        <f t="shared" si="10"/>
        <v>#DIV/0!</v>
      </c>
    </row>
    <row r="284" spans="1:5" ht="17.25" customHeight="1">
      <c r="A284" s="267" t="s">
        <v>547</v>
      </c>
      <c r="B284" s="268" t="s">
        <v>548</v>
      </c>
      <c r="C284" s="269">
        <v>28</v>
      </c>
      <c r="D284" s="269">
        <v>2</v>
      </c>
      <c r="E284" s="263">
        <f t="shared" si="10"/>
        <v>1300</v>
      </c>
    </row>
    <row r="285" spans="1:5" ht="17.25" customHeight="1">
      <c r="A285" s="267" t="s">
        <v>549</v>
      </c>
      <c r="B285" s="268" t="s">
        <v>550</v>
      </c>
      <c r="C285" s="269">
        <v>6728</v>
      </c>
      <c r="D285" s="269">
        <v>6490</v>
      </c>
      <c r="E285" s="263">
        <f t="shared" si="10"/>
        <v>3.667180277349786</v>
      </c>
    </row>
    <row r="286" spans="1:5" ht="17.25" customHeight="1">
      <c r="A286" s="267" t="s">
        <v>551</v>
      </c>
      <c r="B286" s="268" t="s">
        <v>552</v>
      </c>
      <c r="C286" s="269">
        <v>1146</v>
      </c>
      <c r="D286" s="269">
        <v>1413</v>
      </c>
      <c r="E286" s="263">
        <f t="shared" si="10"/>
        <v>-18.895966029723994</v>
      </c>
    </row>
    <row r="287" spans="1:5" ht="17.25" customHeight="1">
      <c r="A287" s="264" t="s">
        <v>553</v>
      </c>
      <c r="B287" s="265" t="s">
        <v>554</v>
      </c>
      <c r="C287" s="266">
        <f>SUM(C288:C289)</f>
        <v>208</v>
      </c>
      <c r="D287" s="266">
        <f>SUM(D288:D289)</f>
        <v>298</v>
      </c>
      <c r="E287" s="263">
        <f t="shared" si="10"/>
        <v>-30.201342281879192</v>
      </c>
    </row>
    <row r="288" spans="1:5" ht="17.25" customHeight="1">
      <c r="A288" s="267" t="s">
        <v>555</v>
      </c>
      <c r="B288" s="268" t="s">
        <v>72</v>
      </c>
      <c r="C288" s="269">
        <v>152</v>
      </c>
      <c r="D288" s="269">
        <v>209</v>
      </c>
      <c r="E288" s="263">
        <f t="shared" si="10"/>
        <v>-27.272727272727266</v>
      </c>
    </row>
    <row r="289" spans="1:5" ht="17.25" customHeight="1">
      <c r="A289" s="267" t="s">
        <v>556</v>
      </c>
      <c r="B289" s="268" t="s">
        <v>557</v>
      </c>
      <c r="C289" s="269">
        <v>56</v>
      </c>
      <c r="D289" s="269">
        <v>89</v>
      </c>
      <c r="E289" s="263">
        <f t="shared" si="10"/>
        <v>-37.07865168539326</v>
      </c>
    </row>
    <row r="290" spans="1:5" ht="17.25" customHeight="1">
      <c r="A290" s="264" t="s">
        <v>558</v>
      </c>
      <c r="B290" s="265" t="s">
        <v>559</v>
      </c>
      <c r="C290" s="266">
        <f>SUM(C291:C292)</f>
        <v>17309</v>
      </c>
      <c r="D290" s="266">
        <f>SUM(D291:D292)</f>
        <v>18319</v>
      </c>
      <c r="E290" s="263">
        <f t="shared" si="10"/>
        <v>-5.513401386538561</v>
      </c>
    </row>
    <row r="291" spans="1:5" ht="17.25" customHeight="1">
      <c r="A291" s="267" t="s">
        <v>560</v>
      </c>
      <c r="B291" s="268" t="s">
        <v>561</v>
      </c>
      <c r="C291" s="269"/>
      <c r="D291" s="269">
        <v>535</v>
      </c>
      <c r="E291" s="263">
        <f t="shared" si="10"/>
        <v>-100</v>
      </c>
    </row>
    <row r="292" spans="1:5" ht="17.25" customHeight="1">
      <c r="A292" s="267" t="s">
        <v>562</v>
      </c>
      <c r="B292" s="268" t="s">
        <v>563</v>
      </c>
      <c r="C292" s="269">
        <v>17309</v>
      </c>
      <c r="D292" s="269">
        <v>17784</v>
      </c>
      <c r="E292" s="263">
        <f t="shared" si="10"/>
        <v>-2.6709401709401703</v>
      </c>
    </row>
    <row r="293" spans="1:5" ht="17.25" customHeight="1">
      <c r="A293" s="264" t="s">
        <v>564</v>
      </c>
      <c r="B293" s="265" t="s">
        <v>565</v>
      </c>
      <c r="C293" s="266">
        <f>SUM(C294:C295)</f>
        <v>554</v>
      </c>
      <c r="D293" s="266">
        <f>SUM(D294:D295)</f>
        <v>849</v>
      </c>
      <c r="E293" s="263">
        <f t="shared" si="10"/>
        <v>-34.746760895170794</v>
      </c>
    </row>
    <row r="294" spans="1:5" ht="17.25" customHeight="1">
      <c r="A294" s="267" t="s">
        <v>566</v>
      </c>
      <c r="B294" s="268" t="s">
        <v>567</v>
      </c>
      <c r="C294" s="269">
        <v>482</v>
      </c>
      <c r="D294" s="269">
        <v>711</v>
      </c>
      <c r="E294" s="263">
        <f t="shared" si="10"/>
        <v>-32.20815752461323</v>
      </c>
    </row>
    <row r="295" spans="1:5" ht="17.25" customHeight="1">
      <c r="A295" s="267" t="s">
        <v>568</v>
      </c>
      <c r="B295" s="268" t="s">
        <v>569</v>
      </c>
      <c r="C295" s="269">
        <v>72</v>
      </c>
      <c r="D295" s="269">
        <v>138</v>
      </c>
      <c r="E295" s="263">
        <f t="shared" si="10"/>
        <v>-47.82608695652174</v>
      </c>
    </row>
    <row r="296" spans="1:5" ht="17.25" customHeight="1">
      <c r="A296" s="264" t="s">
        <v>570</v>
      </c>
      <c r="B296" s="265" t="s">
        <v>571</v>
      </c>
      <c r="C296" s="266">
        <f>SUM(C297)</f>
        <v>1175</v>
      </c>
      <c r="D296" s="266">
        <f>SUM(D297)</f>
        <v>931</v>
      </c>
      <c r="E296" s="263">
        <f t="shared" si="10"/>
        <v>26.20837808807734</v>
      </c>
    </row>
    <row r="297" spans="1:5" ht="17.25" customHeight="1">
      <c r="A297" s="267" t="s">
        <v>572</v>
      </c>
      <c r="B297" s="268" t="s">
        <v>573</v>
      </c>
      <c r="C297" s="269">
        <v>1175</v>
      </c>
      <c r="D297" s="269">
        <v>931</v>
      </c>
      <c r="E297" s="263">
        <f t="shared" si="10"/>
        <v>26.20837808807734</v>
      </c>
    </row>
    <row r="298" spans="1:5" ht="17.25" customHeight="1">
      <c r="A298" s="264" t="s">
        <v>574</v>
      </c>
      <c r="B298" s="265" t="s">
        <v>575</v>
      </c>
      <c r="C298" s="266">
        <f>SUM(C299)</f>
        <v>563</v>
      </c>
      <c r="D298" s="266">
        <f>SUM(D299)</f>
        <v>777</v>
      </c>
      <c r="E298" s="263">
        <f t="shared" si="10"/>
        <v>-27.541827541827544</v>
      </c>
    </row>
    <row r="299" spans="1:5" ht="17.25" customHeight="1">
      <c r="A299" s="267" t="s">
        <v>576</v>
      </c>
      <c r="B299" s="268" t="s">
        <v>577</v>
      </c>
      <c r="C299" s="269">
        <v>563</v>
      </c>
      <c r="D299" s="269">
        <v>777</v>
      </c>
      <c r="E299" s="263">
        <f t="shared" si="10"/>
        <v>-27.541827541827544</v>
      </c>
    </row>
    <row r="300" spans="1:5" ht="17.25" customHeight="1">
      <c r="A300" s="264" t="s">
        <v>578</v>
      </c>
      <c r="B300" s="265" t="s">
        <v>579</v>
      </c>
      <c r="C300" s="266">
        <f>SUM(C301:C301)</f>
        <v>33007</v>
      </c>
      <c r="D300" s="266">
        <f>SUM(D301:D301)</f>
        <v>37382</v>
      </c>
      <c r="E300" s="263">
        <f t="shared" si="10"/>
        <v>-11.703493660050285</v>
      </c>
    </row>
    <row r="301" spans="1:5" ht="17.25" customHeight="1">
      <c r="A301" s="267" t="s">
        <v>580</v>
      </c>
      <c r="B301" s="268" t="s">
        <v>581</v>
      </c>
      <c r="C301" s="269">
        <v>33007</v>
      </c>
      <c r="D301" s="269">
        <v>37382</v>
      </c>
      <c r="E301" s="263">
        <f t="shared" si="10"/>
        <v>-11.703493660050285</v>
      </c>
    </row>
    <row r="302" spans="1:5" ht="17.25" customHeight="1">
      <c r="A302" s="264" t="s">
        <v>582</v>
      </c>
      <c r="B302" s="265" t="s">
        <v>583</v>
      </c>
      <c r="C302" s="266">
        <f>SUM(C303)</f>
        <v>0</v>
      </c>
      <c r="D302" s="266">
        <f>SUM(D303)</f>
        <v>8202</v>
      </c>
      <c r="E302" s="263"/>
    </row>
    <row r="303" spans="1:5" ht="17.25" customHeight="1">
      <c r="A303" s="267" t="s">
        <v>584</v>
      </c>
      <c r="B303" s="268" t="s">
        <v>585</v>
      </c>
      <c r="C303" s="269"/>
      <c r="D303" s="269">
        <v>8202</v>
      </c>
      <c r="E303" s="263"/>
    </row>
    <row r="304" spans="1:5" ht="17.25" customHeight="1">
      <c r="A304" s="272" t="s">
        <v>586</v>
      </c>
      <c r="B304" s="273" t="s">
        <v>587</v>
      </c>
      <c r="C304" s="266">
        <f>SUM(C305:C307)</f>
        <v>1052</v>
      </c>
      <c r="D304" s="266">
        <f>SUM(D305:D307)</f>
        <v>572</v>
      </c>
      <c r="E304" s="263">
        <f aca="true" t="shared" si="11" ref="E304:E367">C304/D304*100-100</f>
        <v>83.91608391608392</v>
      </c>
    </row>
    <row r="305" spans="1:5" ht="17.25" customHeight="1">
      <c r="A305" s="267" t="s">
        <v>588</v>
      </c>
      <c r="B305" s="268" t="s">
        <v>72</v>
      </c>
      <c r="C305" s="269">
        <v>359</v>
      </c>
      <c r="D305" s="269">
        <v>426</v>
      </c>
      <c r="E305" s="263">
        <f t="shared" si="11"/>
        <v>-15.727699530516432</v>
      </c>
    </row>
    <row r="306" spans="1:5" s="248" customFormat="1" ht="17.25" customHeight="1">
      <c r="A306" s="267" t="s">
        <v>589</v>
      </c>
      <c r="B306" s="268" t="s">
        <v>590</v>
      </c>
      <c r="C306" s="269">
        <v>640</v>
      </c>
      <c r="D306" s="269">
        <v>65</v>
      </c>
      <c r="E306" s="263">
        <f t="shared" si="11"/>
        <v>884.6153846153846</v>
      </c>
    </row>
    <row r="307" spans="1:5" ht="17.25" customHeight="1">
      <c r="A307" s="267" t="s">
        <v>591</v>
      </c>
      <c r="B307" s="268" t="s">
        <v>592</v>
      </c>
      <c r="C307" s="269">
        <v>53</v>
      </c>
      <c r="D307" s="269">
        <v>81</v>
      </c>
      <c r="E307" s="263">
        <f t="shared" si="11"/>
        <v>-34.5679012345679</v>
      </c>
    </row>
    <row r="308" spans="1:5" ht="17.25" customHeight="1">
      <c r="A308" s="264" t="s">
        <v>593</v>
      </c>
      <c r="B308" s="265" t="s">
        <v>594</v>
      </c>
      <c r="C308" s="266">
        <f>SUM(C309:C309)</f>
        <v>11776</v>
      </c>
      <c r="D308" s="266">
        <f>SUM(D309:D309)</f>
        <v>5574</v>
      </c>
      <c r="E308" s="263">
        <f t="shared" si="11"/>
        <v>111.26659490491568</v>
      </c>
    </row>
    <row r="309" spans="1:5" ht="17.25" customHeight="1">
      <c r="A309" s="267" t="s">
        <v>595</v>
      </c>
      <c r="B309" s="268" t="s">
        <v>594</v>
      </c>
      <c r="C309" s="269">
        <v>11776</v>
      </c>
      <c r="D309" s="269">
        <v>5574</v>
      </c>
      <c r="E309" s="263">
        <f t="shared" si="11"/>
        <v>111.26659490491568</v>
      </c>
    </row>
    <row r="310" spans="1:5" ht="17.25" customHeight="1">
      <c r="A310" s="264" t="s">
        <v>596</v>
      </c>
      <c r="B310" s="265" t="s">
        <v>597</v>
      </c>
      <c r="C310" s="266">
        <f>SUM(C311,C315,C320,C323,C334,C336,C340,C345,C348,C351,C353,C358)</f>
        <v>117873</v>
      </c>
      <c r="D310" s="266">
        <f>SUM(D311,D315,D320,D323,D334,D336,D340,D345,D348,D351,D353,D358)</f>
        <v>130668</v>
      </c>
      <c r="E310" s="263">
        <f t="shared" si="11"/>
        <v>-9.79199191844981</v>
      </c>
    </row>
    <row r="311" spans="1:5" ht="17.25" customHeight="1">
      <c r="A311" s="264" t="s">
        <v>598</v>
      </c>
      <c r="B311" s="265" t="s">
        <v>599</v>
      </c>
      <c r="C311" s="266">
        <f>SUM(C312:C314)</f>
        <v>1728</v>
      </c>
      <c r="D311" s="266">
        <f>SUM(D312:D314)</f>
        <v>2095</v>
      </c>
      <c r="E311" s="263">
        <f t="shared" si="11"/>
        <v>-17.517899761336523</v>
      </c>
    </row>
    <row r="312" spans="1:5" ht="17.25" customHeight="1">
      <c r="A312" s="267" t="s">
        <v>600</v>
      </c>
      <c r="B312" s="268" t="s">
        <v>72</v>
      </c>
      <c r="C312" s="269">
        <v>1536</v>
      </c>
      <c r="D312" s="269">
        <v>1611</v>
      </c>
      <c r="E312" s="263">
        <f t="shared" si="11"/>
        <v>-4.655493482309126</v>
      </c>
    </row>
    <row r="313" spans="1:5" s="248" customFormat="1" ht="17.25" customHeight="1">
      <c r="A313" s="267" t="s">
        <v>601</v>
      </c>
      <c r="B313" s="268" t="s">
        <v>98</v>
      </c>
      <c r="C313" s="269">
        <v>4</v>
      </c>
      <c r="D313" s="269"/>
      <c r="E313" s="263" t="e">
        <f t="shared" si="11"/>
        <v>#DIV/0!</v>
      </c>
    </row>
    <row r="314" spans="1:5" ht="17.25" customHeight="1">
      <c r="A314" s="267" t="s">
        <v>602</v>
      </c>
      <c r="B314" s="268" t="s">
        <v>603</v>
      </c>
      <c r="C314" s="269">
        <v>188</v>
      </c>
      <c r="D314" s="269">
        <v>484</v>
      </c>
      <c r="E314" s="263">
        <f t="shared" si="11"/>
        <v>-61.15702479338843</v>
      </c>
    </row>
    <row r="315" spans="1:5" ht="17.25" customHeight="1">
      <c r="A315" s="264" t="s">
        <v>604</v>
      </c>
      <c r="B315" s="265" t="s">
        <v>605</v>
      </c>
      <c r="C315" s="266">
        <f>SUM(C316:C319)</f>
        <v>8374</v>
      </c>
      <c r="D315" s="266">
        <f>SUM(D316:D319)</f>
        <v>6016</v>
      </c>
      <c r="E315" s="263">
        <f t="shared" si="11"/>
        <v>39.19547872340425</v>
      </c>
    </row>
    <row r="316" spans="1:5" ht="17.25" customHeight="1">
      <c r="A316" s="267" t="s">
        <v>606</v>
      </c>
      <c r="B316" s="268" t="s">
        <v>607</v>
      </c>
      <c r="C316" s="269">
        <v>4497</v>
      </c>
      <c r="D316" s="269">
        <v>2891</v>
      </c>
      <c r="E316" s="263">
        <f t="shared" si="11"/>
        <v>55.55171221030787</v>
      </c>
    </row>
    <row r="317" spans="1:5" ht="17.25" customHeight="1">
      <c r="A317" s="267" t="s">
        <v>608</v>
      </c>
      <c r="B317" s="268" t="s">
        <v>609</v>
      </c>
      <c r="C317" s="269">
        <v>3865</v>
      </c>
      <c r="D317" s="269">
        <v>2705</v>
      </c>
      <c r="E317" s="263">
        <f t="shared" si="11"/>
        <v>42.883548983364165</v>
      </c>
    </row>
    <row r="318" spans="1:5" ht="17.25" customHeight="1">
      <c r="A318" s="267" t="s">
        <v>610</v>
      </c>
      <c r="B318" s="268" t="s">
        <v>611</v>
      </c>
      <c r="C318" s="269">
        <v>12</v>
      </c>
      <c r="D318" s="269">
        <v>20</v>
      </c>
      <c r="E318" s="263">
        <f t="shared" si="11"/>
        <v>-40</v>
      </c>
    </row>
    <row r="319" spans="1:5" ht="17.25" customHeight="1">
      <c r="A319" s="267" t="s">
        <v>612</v>
      </c>
      <c r="B319" s="268" t="s">
        <v>613</v>
      </c>
      <c r="C319" s="269"/>
      <c r="D319" s="269">
        <v>400</v>
      </c>
      <c r="E319" s="263">
        <f t="shared" si="11"/>
        <v>-100</v>
      </c>
    </row>
    <row r="320" spans="1:5" ht="17.25" customHeight="1">
      <c r="A320" s="264" t="s">
        <v>614</v>
      </c>
      <c r="B320" s="265" t="s">
        <v>615</v>
      </c>
      <c r="C320" s="266">
        <f>SUM(C321:C322)</f>
        <v>12038</v>
      </c>
      <c r="D320" s="266">
        <f>SUM(D321:D322)</f>
        <v>20381</v>
      </c>
      <c r="E320" s="263">
        <f t="shared" si="11"/>
        <v>-40.93518473087679</v>
      </c>
    </row>
    <row r="321" spans="1:5" ht="17.25" customHeight="1">
      <c r="A321" s="267" t="s">
        <v>616</v>
      </c>
      <c r="B321" s="268" t="s">
        <v>617</v>
      </c>
      <c r="C321" s="269">
        <v>11850</v>
      </c>
      <c r="D321" s="269">
        <v>19944</v>
      </c>
      <c r="E321" s="263">
        <f t="shared" si="11"/>
        <v>-40.58363417569194</v>
      </c>
    </row>
    <row r="322" spans="1:5" ht="17.25" customHeight="1">
      <c r="A322" s="267" t="s">
        <v>618</v>
      </c>
      <c r="B322" s="268" t="s">
        <v>619</v>
      </c>
      <c r="C322" s="269">
        <v>188</v>
      </c>
      <c r="D322" s="269">
        <v>437</v>
      </c>
      <c r="E322" s="263">
        <f t="shared" si="11"/>
        <v>-56.97940503432494</v>
      </c>
    </row>
    <row r="323" spans="1:5" ht="17.25" customHeight="1">
      <c r="A323" s="264" t="s">
        <v>620</v>
      </c>
      <c r="B323" s="265" t="s">
        <v>621</v>
      </c>
      <c r="C323" s="266">
        <f>SUM(C324:C333)</f>
        <v>18458</v>
      </c>
      <c r="D323" s="266">
        <f>SUM(D324:D333)</f>
        <v>29793</v>
      </c>
      <c r="E323" s="263">
        <f t="shared" si="11"/>
        <v>-38.04584969623737</v>
      </c>
    </row>
    <row r="324" spans="1:5" ht="17.25" customHeight="1">
      <c r="A324" s="267" t="s">
        <v>622</v>
      </c>
      <c r="B324" s="268" t="s">
        <v>623</v>
      </c>
      <c r="C324" s="269">
        <v>1265</v>
      </c>
      <c r="D324" s="269">
        <v>1479</v>
      </c>
      <c r="E324" s="263">
        <f t="shared" si="11"/>
        <v>-14.469235970250168</v>
      </c>
    </row>
    <row r="325" spans="1:5" ht="17.25" customHeight="1">
      <c r="A325" s="267" t="s">
        <v>624</v>
      </c>
      <c r="B325" s="268" t="s">
        <v>625</v>
      </c>
      <c r="C325" s="269">
        <v>755</v>
      </c>
      <c r="D325" s="269">
        <v>1037</v>
      </c>
      <c r="E325" s="263">
        <f t="shared" si="11"/>
        <v>-27.19382835101254</v>
      </c>
    </row>
    <row r="326" spans="1:5" ht="17.25" customHeight="1">
      <c r="A326" s="267" t="s">
        <v>626</v>
      </c>
      <c r="B326" s="268" t="s">
        <v>627</v>
      </c>
      <c r="C326" s="269">
        <v>1811</v>
      </c>
      <c r="D326" s="269">
        <v>2037</v>
      </c>
      <c r="E326" s="263">
        <f t="shared" si="11"/>
        <v>-11.094747177221407</v>
      </c>
    </row>
    <row r="327" spans="1:5" ht="17.25" customHeight="1">
      <c r="A327" s="267" t="s">
        <v>628</v>
      </c>
      <c r="B327" s="268" t="s">
        <v>629</v>
      </c>
      <c r="C327" s="269">
        <v>505</v>
      </c>
      <c r="D327" s="269">
        <v>1021</v>
      </c>
      <c r="E327" s="263">
        <f t="shared" si="11"/>
        <v>-50.538687561214495</v>
      </c>
    </row>
    <row r="328" spans="1:5" ht="17.25" customHeight="1">
      <c r="A328" s="267" t="s">
        <v>630</v>
      </c>
      <c r="B328" s="268" t="s">
        <v>631</v>
      </c>
      <c r="C328" s="269">
        <v>673</v>
      </c>
      <c r="D328" s="269">
        <v>566</v>
      </c>
      <c r="E328" s="263">
        <f t="shared" si="11"/>
        <v>18.904593639575978</v>
      </c>
    </row>
    <row r="329" spans="1:5" ht="17.25" customHeight="1">
      <c r="A329" s="267" t="s">
        <v>632</v>
      </c>
      <c r="B329" s="268" t="s">
        <v>633</v>
      </c>
      <c r="C329" s="269"/>
      <c r="D329" s="269">
        <v>4007</v>
      </c>
      <c r="E329" s="263">
        <f t="shared" si="11"/>
        <v>-100</v>
      </c>
    </row>
    <row r="330" spans="1:5" ht="17.25" customHeight="1">
      <c r="A330" s="267" t="s">
        <v>634</v>
      </c>
      <c r="B330" s="268" t="s">
        <v>635</v>
      </c>
      <c r="C330" s="269">
        <v>8416</v>
      </c>
      <c r="D330" s="269">
        <v>6694</v>
      </c>
      <c r="E330" s="263">
        <f t="shared" si="11"/>
        <v>25.72452942933971</v>
      </c>
    </row>
    <row r="331" spans="1:5" ht="17.25" customHeight="1">
      <c r="A331" s="267" t="s">
        <v>636</v>
      </c>
      <c r="B331" s="268" t="s">
        <v>637</v>
      </c>
      <c r="C331" s="269">
        <v>274</v>
      </c>
      <c r="D331" s="269">
        <v>1272</v>
      </c>
      <c r="E331" s="263">
        <f t="shared" si="11"/>
        <v>-78.45911949685535</v>
      </c>
    </row>
    <row r="332" spans="1:5" ht="17.25" customHeight="1">
      <c r="A332" s="267" t="s">
        <v>638</v>
      </c>
      <c r="B332" s="268" t="s">
        <v>639</v>
      </c>
      <c r="C332" s="269">
        <v>3398</v>
      </c>
      <c r="D332" s="269">
        <v>10457</v>
      </c>
      <c r="E332" s="263">
        <f t="shared" si="11"/>
        <v>-67.50502056039016</v>
      </c>
    </row>
    <row r="333" spans="1:5" ht="17.25" customHeight="1">
      <c r="A333" s="267" t="s">
        <v>640</v>
      </c>
      <c r="B333" s="268" t="s">
        <v>641</v>
      </c>
      <c r="C333" s="269">
        <v>1361</v>
      </c>
      <c r="D333" s="269">
        <v>1223</v>
      </c>
      <c r="E333" s="263">
        <f t="shared" si="11"/>
        <v>11.283728536385922</v>
      </c>
    </row>
    <row r="334" spans="1:5" ht="17.25" customHeight="1">
      <c r="A334" s="264" t="s">
        <v>642</v>
      </c>
      <c r="B334" s="265" t="s">
        <v>643</v>
      </c>
      <c r="C334" s="266">
        <f>SUM(C335)</f>
        <v>0</v>
      </c>
      <c r="D334" s="266">
        <f>SUM(D335)</f>
        <v>300</v>
      </c>
      <c r="E334" s="263">
        <f t="shared" si="11"/>
        <v>-100</v>
      </c>
    </row>
    <row r="335" spans="1:5" ht="17.25" customHeight="1">
      <c r="A335" s="267" t="s">
        <v>644</v>
      </c>
      <c r="B335" s="268" t="s">
        <v>645</v>
      </c>
      <c r="C335" s="269"/>
      <c r="D335" s="269">
        <v>300</v>
      </c>
      <c r="E335" s="263">
        <f t="shared" si="11"/>
        <v>-100</v>
      </c>
    </row>
    <row r="336" spans="1:5" ht="17.25" customHeight="1">
      <c r="A336" s="264" t="s">
        <v>646</v>
      </c>
      <c r="B336" s="265" t="s">
        <v>647</v>
      </c>
      <c r="C336" s="266">
        <f>SUM(C337:C339)</f>
        <v>560</v>
      </c>
      <c r="D336" s="266">
        <f>SUM(D337:D339)</f>
        <v>869</v>
      </c>
      <c r="E336" s="263">
        <f t="shared" si="11"/>
        <v>-35.55811277330264</v>
      </c>
    </row>
    <row r="337" spans="1:5" ht="17.25" customHeight="1">
      <c r="A337" s="267" t="s">
        <v>648</v>
      </c>
      <c r="B337" s="268" t="s">
        <v>649</v>
      </c>
      <c r="C337" s="269">
        <v>0</v>
      </c>
      <c r="D337" s="269">
        <v>0</v>
      </c>
      <c r="E337" s="263" t="e">
        <f t="shared" si="11"/>
        <v>#DIV/0!</v>
      </c>
    </row>
    <row r="338" spans="1:5" ht="17.25" customHeight="1">
      <c r="A338" s="267" t="s">
        <v>650</v>
      </c>
      <c r="B338" s="268" t="s">
        <v>651</v>
      </c>
      <c r="C338" s="269">
        <v>560</v>
      </c>
      <c r="D338" s="269">
        <v>726</v>
      </c>
      <c r="E338" s="263">
        <f t="shared" si="11"/>
        <v>-22.865013774104682</v>
      </c>
    </row>
    <row r="339" spans="1:5" ht="17.25" customHeight="1">
      <c r="A339" s="267" t="s">
        <v>652</v>
      </c>
      <c r="B339" s="268" t="s">
        <v>653</v>
      </c>
      <c r="C339" s="269"/>
      <c r="D339" s="269">
        <v>143</v>
      </c>
      <c r="E339" s="263">
        <f t="shared" si="11"/>
        <v>-100</v>
      </c>
    </row>
    <row r="340" spans="1:5" ht="17.25" customHeight="1">
      <c r="A340" s="264" t="s">
        <v>654</v>
      </c>
      <c r="B340" s="265" t="s">
        <v>655</v>
      </c>
      <c r="C340" s="266">
        <f>SUM(C341:C344)</f>
        <v>7056</v>
      </c>
      <c r="D340" s="266">
        <f>SUM(D341:D344)</f>
        <v>7162</v>
      </c>
      <c r="E340" s="263">
        <f t="shared" si="11"/>
        <v>-1.4800335101926834</v>
      </c>
    </row>
    <row r="341" spans="1:5" ht="17.25" customHeight="1">
      <c r="A341" s="267" t="s">
        <v>656</v>
      </c>
      <c r="B341" s="268" t="s">
        <v>657</v>
      </c>
      <c r="C341" s="269">
        <v>1014</v>
      </c>
      <c r="D341" s="269">
        <v>966</v>
      </c>
      <c r="E341" s="263">
        <f t="shared" si="11"/>
        <v>4.968944099378888</v>
      </c>
    </row>
    <row r="342" spans="1:5" ht="17.25" customHeight="1">
      <c r="A342" s="267" t="s">
        <v>658</v>
      </c>
      <c r="B342" s="268" t="s">
        <v>659</v>
      </c>
      <c r="C342" s="269">
        <v>1624</v>
      </c>
      <c r="D342" s="269">
        <v>1238</v>
      </c>
      <c r="E342" s="263">
        <f t="shared" si="11"/>
        <v>31.17932148626818</v>
      </c>
    </row>
    <row r="343" spans="1:5" ht="17.25" customHeight="1">
      <c r="A343" s="267" t="s">
        <v>660</v>
      </c>
      <c r="B343" s="268" t="s">
        <v>661</v>
      </c>
      <c r="C343" s="269">
        <v>3068</v>
      </c>
      <c r="D343" s="269">
        <v>2848</v>
      </c>
      <c r="E343" s="263">
        <f t="shared" si="11"/>
        <v>7.724719101123597</v>
      </c>
    </row>
    <row r="344" spans="1:5" ht="17.25" customHeight="1">
      <c r="A344" s="267" t="s">
        <v>662</v>
      </c>
      <c r="B344" s="268" t="s">
        <v>663</v>
      </c>
      <c r="C344" s="269">
        <v>1350</v>
      </c>
      <c r="D344" s="269">
        <v>2110</v>
      </c>
      <c r="E344" s="263">
        <f t="shared" si="11"/>
        <v>-36.01895734597157</v>
      </c>
    </row>
    <row r="345" spans="1:5" ht="17.25" customHeight="1">
      <c r="A345" s="264" t="s">
        <v>664</v>
      </c>
      <c r="B345" s="265" t="s">
        <v>665</v>
      </c>
      <c r="C345" s="266">
        <f>SUM(C346:C347)</f>
        <v>61347</v>
      </c>
      <c r="D345" s="266">
        <f>SUM(D346:D347)</f>
        <v>51463</v>
      </c>
      <c r="E345" s="263">
        <f t="shared" si="11"/>
        <v>19.206031517789484</v>
      </c>
    </row>
    <row r="346" spans="1:5" s="248" customFormat="1" ht="17.25" customHeight="1">
      <c r="A346" s="267" t="s">
        <v>666</v>
      </c>
      <c r="B346" s="268" t="s">
        <v>667</v>
      </c>
      <c r="C346" s="269">
        <v>1163</v>
      </c>
      <c r="D346" s="269"/>
      <c r="E346" s="263" t="e">
        <f t="shared" si="11"/>
        <v>#DIV/0!</v>
      </c>
    </row>
    <row r="347" spans="1:5" ht="17.25" customHeight="1">
      <c r="A347" s="267" t="s">
        <v>668</v>
      </c>
      <c r="B347" s="268" t="s">
        <v>669</v>
      </c>
      <c r="C347" s="269">
        <v>60184</v>
      </c>
      <c r="D347" s="269">
        <v>51463</v>
      </c>
      <c r="E347" s="263">
        <f t="shared" si="11"/>
        <v>16.946155490352297</v>
      </c>
    </row>
    <row r="348" spans="1:5" ht="17.25" customHeight="1">
      <c r="A348" s="264" t="s">
        <v>670</v>
      </c>
      <c r="B348" s="265" t="s">
        <v>671</v>
      </c>
      <c r="C348" s="266">
        <f>SUM(C349:C350)</f>
        <v>5007</v>
      </c>
      <c r="D348" s="266">
        <f>SUM(D349:D350)</f>
        <v>6602</v>
      </c>
      <c r="E348" s="263">
        <f t="shared" si="11"/>
        <v>-24.15934565283247</v>
      </c>
    </row>
    <row r="349" spans="1:5" ht="17.25" customHeight="1">
      <c r="A349" s="267" t="s">
        <v>672</v>
      </c>
      <c r="B349" s="268" t="s">
        <v>673</v>
      </c>
      <c r="C349" s="269">
        <v>4997</v>
      </c>
      <c r="D349" s="269">
        <v>6602</v>
      </c>
      <c r="E349" s="263">
        <f t="shared" si="11"/>
        <v>-24.31081490457437</v>
      </c>
    </row>
    <row r="350" spans="1:5" ht="17.25" customHeight="1">
      <c r="A350" s="267" t="s">
        <v>674</v>
      </c>
      <c r="B350" s="268" t="s">
        <v>675</v>
      </c>
      <c r="C350" s="269">
        <v>10</v>
      </c>
      <c r="D350" s="269">
        <v>0</v>
      </c>
      <c r="E350" s="263" t="e">
        <f t="shared" si="11"/>
        <v>#DIV/0!</v>
      </c>
    </row>
    <row r="351" spans="1:5" ht="17.25" customHeight="1">
      <c r="A351" s="272" t="s">
        <v>676</v>
      </c>
      <c r="B351" s="273" t="s">
        <v>677</v>
      </c>
      <c r="C351" s="266">
        <f>SUM(C352)</f>
        <v>163</v>
      </c>
      <c r="D351" s="266">
        <f>SUM(D352)</f>
        <v>268</v>
      </c>
      <c r="E351" s="263">
        <f t="shared" si="11"/>
        <v>-39.179104477611936</v>
      </c>
    </row>
    <row r="352" spans="1:5" ht="17.25" customHeight="1">
      <c r="A352" s="270" t="s">
        <v>678</v>
      </c>
      <c r="B352" s="271" t="s">
        <v>679</v>
      </c>
      <c r="C352" s="269">
        <v>163</v>
      </c>
      <c r="D352" s="269">
        <v>268</v>
      </c>
      <c r="E352" s="263">
        <f t="shared" si="11"/>
        <v>-39.179104477611936</v>
      </c>
    </row>
    <row r="353" spans="1:5" ht="17.25" customHeight="1">
      <c r="A353" s="272" t="s">
        <v>680</v>
      </c>
      <c r="B353" s="273" t="s">
        <v>681</v>
      </c>
      <c r="C353" s="266">
        <f>SUM(C354:C357)</f>
        <v>934</v>
      </c>
      <c r="D353" s="266">
        <f>SUM(D354:D357)</f>
        <v>1222</v>
      </c>
      <c r="E353" s="263">
        <f t="shared" si="11"/>
        <v>-23.56792144026187</v>
      </c>
    </row>
    <row r="354" spans="1:5" ht="17.25" customHeight="1">
      <c r="A354" s="270" t="s">
        <v>682</v>
      </c>
      <c r="B354" s="271" t="s">
        <v>72</v>
      </c>
      <c r="C354" s="269">
        <v>177</v>
      </c>
      <c r="D354" s="269">
        <v>641</v>
      </c>
      <c r="E354" s="263">
        <f t="shared" si="11"/>
        <v>-72.38689547581903</v>
      </c>
    </row>
    <row r="355" spans="1:5" ht="17.25" customHeight="1">
      <c r="A355" s="270" t="s">
        <v>683</v>
      </c>
      <c r="B355" s="271" t="s">
        <v>133</v>
      </c>
      <c r="C355" s="269">
        <v>238</v>
      </c>
      <c r="D355" s="269">
        <v>396</v>
      </c>
      <c r="E355" s="263">
        <f t="shared" si="11"/>
        <v>-39.8989898989899</v>
      </c>
    </row>
    <row r="356" spans="1:5" ht="17.25" customHeight="1">
      <c r="A356" s="267" t="s">
        <v>684</v>
      </c>
      <c r="B356" s="268" t="s">
        <v>107</v>
      </c>
      <c r="C356" s="269">
        <v>432</v>
      </c>
      <c r="D356" s="269">
        <v>43</v>
      </c>
      <c r="E356" s="263">
        <f t="shared" si="11"/>
        <v>904.6511627906976</v>
      </c>
    </row>
    <row r="357" spans="1:5" ht="17.25" customHeight="1">
      <c r="A357" s="267" t="s">
        <v>685</v>
      </c>
      <c r="B357" s="268" t="s">
        <v>686</v>
      </c>
      <c r="C357" s="269">
        <v>87</v>
      </c>
      <c r="D357" s="269">
        <v>142</v>
      </c>
      <c r="E357" s="263">
        <f t="shared" si="11"/>
        <v>-38.732394366197184</v>
      </c>
    </row>
    <row r="358" spans="1:5" ht="17.25" customHeight="1">
      <c r="A358" s="264" t="s">
        <v>687</v>
      </c>
      <c r="B358" s="265" t="s">
        <v>688</v>
      </c>
      <c r="C358" s="266">
        <f>SUM(C359)</f>
        <v>2208</v>
      </c>
      <c r="D358" s="266">
        <f>SUM(D359)</f>
        <v>4497</v>
      </c>
      <c r="E358" s="263">
        <f t="shared" si="11"/>
        <v>-50.900600400266846</v>
      </c>
    </row>
    <row r="359" spans="1:5" ht="17.25" customHeight="1">
      <c r="A359" s="267" t="s">
        <v>689</v>
      </c>
      <c r="B359" s="268" t="s">
        <v>688</v>
      </c>
      <c r="C359" s="269">
        <v>2208</v>
      </c>
      <c r="D359" s="269">
        <v>4497</v>
      </c>
      <c r="E359" s="263">
        <f t="shared" si="11"/>
        <v>-50.900600400266846</v>
      </c>
    </row>
    <row r="360" spans="1:5" ht="17.25" customHeight="1">
      <c r="A360" s="264" t="s">
        <v>690</v>
      </c>
      <c r="B360" s="265" t="s">
        <v>691</v>
      </c>
      <c r="C360" s="266">
        <f>SUM(C361,C366,C370,C373,C376,C378,C380,C382,C384)</f>
        <v>7195</v>
      </c>
      <c r="D360" s="266">
        <f>SUM(D361,D366,D370,D373,D376,D378,D380,D382,D384)</f>
        <v>12281</v>
      </c>
      <c r="E360" s="263">
        <f t="shared" si="11"/>
        <v>-41.413565670548</v>
      </c>
    </row>
    <row r="361" spans="1:5" ht="17.25" customHeight="1">
      <c r="A361" s="264" t="s">
        <v>692</v>
      </c>
      <c r="B361" s="265" t="s">
        <v>693</v>
      </c>
      <c r="C361" s="266">
        <f>SUM(C362:C365)</f>
        <v>2210</v>
      </c>
      <c r="D361" s="266">
        <f>SUM(D362:D365)</f>
        <v>3070</v>
      </c>
      <c r="E361" s="263">
        <f t="shared" si="11"/>
        <v>-28.013029315960907</v>
      </c>
    </row>
    <row r="362" spans="1:5" ht="17.25" customHeight="1">
      <c r="A362" s="270" t="s">
        <v>694</v>
      </c>
      <c r="B362" s="271" t="s">
        <v>72</v>
      </c>
      <c r="C362" s="269">
        <v>2091</v>
      </c>
      <c r="D362" s="269">
        <v>2632</v>
      </c>
      <c r="E362" s="263">
        <f t="shared" si="11"/>
        <v>-20.55471124620061</v>
      </c>
    </row>
    <row r="363" spans="1:5" ht="17.25" customHeight="1">
      <c r="A363" s="267" t="s">
        <v>695</v>
      </c>
      <c r="B363" s="268" t="s">
        <v>98</v>
      </c>
      <c r="C363" s="269"/>
      <c r="D363" s="269">
        <v>0</v>
      </c>
      <c r="E363" s="263" t="e">
        <f t="shared" si="11"/>
        <v>#DIV/0!</v>
      </c>
    </row>
    <row r="364" spans="1:5" ht="17.25" customHeight="1">
      <c r="A364" s="267" t="s">
        <v>696</v>
      </c>
      <c r="B364" s="268" t="s">
        <v>697</v>
      </c>
      <c r="C364" s="269">
        <v>0</v>
      </c>
      <c r="D364" s="269">
        <v>0</v>
      </c>
      <c r="E364" s="263" t="e">
        <f t="shared" si="11"/>
        <v>#DIV/0!</v>
      </c>
    </row>
    <row r="365" spans="1:5" ht="17.25" customHeight="1">
      <c r="A365" s="267" t="s">
        <v>698</v>
      </c>
      <c r="B365" s="268" t="s">
        <v>699</v>
      </c>
      <c r="C365" s="269">
        <v>119</v>
      </c>
      <c r="D365" s="269">
        <v>438</v>
      </c>
      <c r="E365" s="263">
        <f t="shared" si="11"/>
        <v>-72.8310502283105</v>
      </c>
    </row>
    <row r="366" spans="1:5" ht="17.25" customHeight="1">
      <c r="A366" s="264" t="s">
        <v>700</v>
      </c>
      <c r="B366" s="265" t="s">
        <v>701</v>
      </c>
      <c r="C366" s="266">
        <f>SUM(C367:C369)</f>
        <v>875</v>
      </c>
      <c r="D366" s="266">
        <f>SUM(D367:D369)</f>
        <v>3496</v>
      </c>
      <c r="E366" s="263">
        <f t="shared" si="11"/>
        <v>-74.97139588100686</v>
      </c>
    </row>
    <row r="367" spans="1:5" ht="17.25" customHeight="1">
      <c r="A367" s="267" t="s">
        <v>702</v>
      </c>
      <c r="B367" s="268" t="s">
        <v>703</v>
      </c>
      <c r="C367" s="269">
        <v>60</v>
      </c>
      <c r="D367" s="269">
        <v>243</v>
      </c>
      <c r="E367" s="263">
        <f t="shared" si="11"/>
        <v>-75.30864197530865</v>
      </c>
    </row>
    <row r="368" spans="1:5" s="248" customFormat="1" ht="17.25" customHeight="1">
      <c r="A368" s="267" t="s">
        <v>704</v>
      </c>
      <c r="B368" s="268" t="s">
        <v>705</v>
      </c>
      <c r="C368" s="269">
        <v>810</v>
      </c>
      <c r="D368" s="269">
        <v>2436</v>
      </c>
      <c r="E368" s="263">
        <f aca="true" t="shared" si="12" ref="E368:E431">C368/D368*100-100</f>
        <v>-66.7487684729064</v>
      </c>
    </row>
    <row r="369" spans="1:5" ht="17.25" customHeight="1">
      <c r="A369" s="267" t="s">
        <v>706</v>
      </c>
      <c r="B369" s="268" t="s">
        <v>707</v>
      </c>
      <c r="C369" s="269">
        <v>5</v>
      </c>
      <c r="D369" s="269">
        <v>817</v>
      </c>
      <c r="E369" s="263">
        <f t="shared" si="12"/>
        <v>-99.38800489596083</v>
      </c>
    </row>
    <row r="370" spans="1:5" ht="17.25" customHeight="1">
      <c r="A370" s="264" t="s">
        <v>708</v>
      </c>
      <c r="B370" s="265" t="s">
        <v>709</v>
      </c>
      <c r="C370" s="266">
        <f>SUM(C371:C372)</f>
        <v>496</v>
      </c>
      <c r="D370" s="266">
        <f>SUM(D371:D372)</f>
        <v>803</v>
      </c>
      <c r="E370" s="263">
        <f t="shared" si="12"/>
        <v>-38.23163138231631</v>
      </c>
    </row>
    <row r="371" spans="1:5" ht="17.25" customHeight="1">
      <c r="A371" s="267" t="s">
        <v>710</v>
      </c>
      <c r="B371" s="268" t="s">
        <v>711</v>
      </c>
      <c r="C371" s="269">
        <v>496</v>
      </c>
      <c r="D371" s="269">
        <v>736</v>
      </c>
      <c r="E371" s="263">
        <f t="shared" si="12"/>
        <v>-32.60869565217391</v>
      </c>
    </row>
    <row r="372" spans="1:5" ht="17.25" customHeight="1">
      <c r="A372" s="267" t="s">
        <v>712</v>
      </c>
      <c r="B372" s="268" t="s">
        <v>713</v>
      </c>
      <c r="C372" s="269"/>
      <c r="D372" s="269">
        <v>67</v>
      </c>
      <c r="E372" s="263">
        <f t="shared" si="12"/>
        <v>-100</v>
      </c>
    </row>
    <row r="373" spans="1:5" ht="17.25" customHeight="1">
      <c r="A373" s="264" t="s">
        <v>714</v>
      </c>
      <c r="B373" s="265" t="s">
        <v>715</v>
      </c>
      <c r="C373" s="266">
        <f>SUM(C374:C375)</f>
        <v>103</v>
      </c>
      <c r="D373" s="266">
        <f>SUM(D374:D375)</f>
        <v>56</v>
      </c>
      <c r="E373" s="263">
        <f t="shared" si="12"/>
        <v>83.92857142857142</v>
      </c>
    </row>
    <row r="374" spans="1:5" ht="17.25" customHeight="1">
      <c r="A374" s="267" t="s">
        <v>716</v>
      </c>
      <c r="B374" s="268" t="s">
        <v>717</v>
      </c>
      <c r="C374" s="269">
        <v>103</v>
      </c>
      <c r="D374" s="269">
        <v>56</v>
      </c>
      <c r="E374" s="263">
        <f t="shared" si="12"/>
        <v>83.92857142857142</v>
      </c>
    </row>
    <row r="375" spans="1:5" ht="17.25" customHeight="1">
      <c r="A375" s="267" t="s">
        <v>718</v>
      </c>
      <c r="B375" s="268" t="s">
        <v>719</v>
      </c>
      <c r="C375" s="269">
        <v>0</v>
      </c>
      <c r="D375" s="269">
        <v>0</v>
      </c>
      <c r="E375" s="263" t="e">
        <f t="shared" si="12"/>
        <v>#DIV/0!</v>
      </c>
    </row>
    <row r="376" spans="1:5" ht="17.25" customHeight="1">
      <c r="A376" s="264" t="s">
        <v>720</v>
      </c>
      <c r="B376" s="265" t="s">
        <v>721</v>
      </c>
      <c r="C376" s="266">
        <f>SUM(C377)</f>
        <v>0</v>
      </c>
      <c r="D376" s="266">
        <f>SUM(D377)</f>
        <v>0</v>
      </c>
      <c r="E376" s="263" t="e">
        <f t="shared" si="12"/>
        <v>#DIV/0!</v>
      </c>
    </row>
    <row r="377" spans="1:5" ht="17.25" customHeight="1">
      <c r="A377" s="267" t="s">
        <v>722</v>
      </c>
      <c r="B377" s="268" t="s">
        <v>723</v>
      </c>
      <c r="C377" s="269">
        <v>0</v>
      </c>
      <c r="D377" s="269">
        <v>0</v>
      </c>
      <c r="E377" s="263" t="e">
        <f t="shared" si="12"/>
        <v>#DIV/0!</v>
      </c>
    </row>
    <row r="378" spans="1:5" ht="17.25" customHeight="1">
      <c r="A378" s="264" t="s">
        <v>724</v>
      </c>
      <c r="B378" s="265" t="s">
        <v>725</v>
      </c>
      <c r="C378" s="266">
        <f>SUM(C379:C379)</f>
        <v>14</v>
      </c>
      <c r="D378" s="266">
        <f>SUM(D379:D379)</f>
        <v>119</v>
      </c>
      <c r="E378" s="263">
        <f t="shared" si="12"/>
        <v>-88.23529411764706</v>
      </c>
    </row>
    <row r="379" spans="1:5" ht="17.25" customHeight="1">
      <c r="A379" s="267" t="s">
        <v>726</v>
      </c>
      <c r="B379" s="268" t="s">
        <v>727</v>
      </c>
      <c r="C379" s="269">
        <v>14</v>
      </c>
      <c r="D379" s="269">
        <v>119</v>
      </c>
      <c r="E379" s="263">
        <f t="shared" si="12"/>
        <v>-88.23529411764706</v>
      </c>
    </row>
    <row r="380" spans="1:5" ht="17.25" customHeight="1">
      <c r="A380" s="264" t="s">
        <v>728</v>
      </c>
      <c r="B380" s="265" t="s">
        <v>729</v>
      </c>
      <c r="C380" s="266">
        <f aca="true" t="shared" si="13" ref="C380:C384">SUM(C381)</f>
        <v>23</v>
      </c>
      <c r="D380" s="266">
        <f aca="true" t="shared" si="14" ref="D380:D384">SUM(D381)</f>
        <v>546</v>
      </c>
      <c r="E380" s="263">
        <f t="shared" si="12"/>
        <v>-95.78754578754578</v>
      </c>
    </row>
    <row r="381" spans="1:5" ht="17.25" customHeight="1">
      <c r="A381" s="267" t="s">
        <v>730</v>
      </c>
      <c r="B381" s="268" t="s">
        <v>729</v>
      </c>
      <c r="C381" s="269">
        <v>23</v>
      </c>
      <c r="D381" s="269">
        <v>546</v>
      </c>
      <c r="E381" s="263">
        <f t="shared" si="12"/>
        <v>-95.78754578754578</v>
      </c>
    </row>
    <row r="382" spans="1:5" ht="17.25" customHeight="1">
      <c r="A382" s="264" t="s">
        <v>731</v>
      </c>
      <c r="B382" s="265" t="s">
        <v>732</v>
      </c>
      <c r="C382" s="266">
        <f t="shared" si="13"/>
        <v>0</v>
      </c>
      <c r="D382" s="266">
        <f t="shared" si="14"/>
        <v>252</v>
      </c>
      <c r="E382" s="263">
        <f t="shared" si="12"/>
        <v>-100</v>
      </c>
    </row>
    <row r="383" spans="1:5" ht="17.25" customHeight="1">
      <c r="A383" s="267" t="s">
        <v>733</v>
      </c>
      <c r="B383" s="268" t="s">
        <v>734</v>
      </c>
      <c r="C383" s="269"/>
      <c r="D383" s="269">
        <v>252</v>
      </c>
      <c r="E383" s="263">
        <f t="shared" si="12"/>
        <v>-100</v>
      </c>
    </row>
    <row r="384" spans="1:5" ht="17.25" customHeight="1">
      <c r="A384" s="264" t="s">
        <v>735</v>
      </c>
      <c r="B384" s="265" t="s">
        <v>736</v>
      </c>
      <c r="C384" s="266">
        <f t="shared" si="13"/>
        <v>3474</v>
      </c>
      <c r="D384" s="266">
        <f t="shared" si="14"/>
        <v>3939</v>
      </c>
      <c r="E384" s="263">
        <f t="shared" si="12"/>
        <v>-11.805026656511814</v>
      </c>
    </row>
    <row r="385" spans="1:5" ht="17.25" customHeight="1">
      <c r="A385" s="267" t="s">
        <v>737</v>
      </c>
      <c r="B385" s="268" t="s">
        <v>736</v>
      </c>
      <c r="C385" s="269">
        <v>3474</v>
      </c>
      <c r="D385" s="269">
        <v>3939</v>
      </c>
      <c r="E385" s="263">
        <f t="shared" si="12"/>
        <v>-11.805026656511814</v>
      </c>
    </row>
    <row r="386" spans="1:5" ht="17.25" customHeight="1">
      <c r="A386" s="264" t="s">
        <v>738</v>
      </c>
      <c r="B386" s="265" t="s">
        <v>739</v>
      </c>
      <c r="C386" s="266">
        <f>SUM(C387,C393,C395,C398,C400)</f>
        <v>66489</v>
      </c>
      <c r="D386" s="266">
        <f>SUM(D387,D393,D395,D398,D400)</f>
        <v>132275</v>
      </c>
      <c r="E386" s="263">
        <f t="shared" si="12"/>
        <v>-49.73426573426573</v>
      </c>
    </row>
    <row r="387" spans="1:5" ht="17.25" customHeight="1">
      <c r="A387" s="264" t="s">
        <v>740</v>
      </c>
      <c r="B387" s="265" t="s">
        <v>741</v>
      </c>
      <c r="C387" s="266">
        <f>SUM(C388:C392)</f>
        <v>12528</v>
      </c>
      <c r="D387" s="266">
        <f>SUM(D388:D392)</f>
        <v>44261</v>
      </c>
      <c r="E387" s="263">
        <f t="shared" si="12"/>
        <v>-71.69517182169405</v>
      </c>
    </row>
    <row r="388" spans="1:5" ht="17.25" customHeight="1">
      <c r="A388" s="267" t="s">
        <v>742</v>
      </c>
      <c r="B388" s="268" t="s">
        <v>72</v>
      </c>
      <c r="C388" s="269">
        <v>10615</v>
      </c>
      <c r="D388" s="269">
        <v>12178</v>
      </c>
      <c r="E388" s="263">
        <f t="shared" si="12"/>
        <v>-12.834619806207911</v>
      </c>
    </row>
    <row r="389" spans="1:5" ht="17.25" customHeight="1">
      <c r="A389" s="267" t="s">
        <v>743</v>
      </c>
      <c r="B389" s="268" t="s">
        <v>98</v>
      </c>
      <c r="C389" s="269">
        <v>9</v>
      </c>
      <c r="D389" s="269">
        <v>16</v>
      </c>
      <c r="E389" s="263">
        <f t="shared" si="12"/>
        <v>-43.75</v>
      </c>
    </row>
    <row r="390" spans="1:5" s="248" customFormat="1" ht="17.25" customHeight="1">
      <c r="A390" s="267" t="s">
        <v>744</v>
      </c>
      <c r="B390" s="268" t="s">
        <v>99</v>
      </c>
      <c r="C390" s="269">
        <v>89</v>
      </c>
      <c r="D390" s="269">
        <v>3226</v>
      </c>
      <c r="E390" s="263">
        <f t="shared" si="12"/>
        <v>-97.2411655300682</v>
      </c>
    </row>
    <row r="391" spans="1:5" ht="17.25" customHeight="1">
      <c r="A391" s="267" t="s">
        <v>745</v>
      </c>
      <c r="B391" s="268" t="s">
        <v>746</v>
      </c>
      <c r="C391" s="269">
        <v>1108</v>
      </c>
      <c r="D391" s="269">
        <v>1298</v>
      </c>
      <c r="E391" s="263">
        <f t="shared" si="12"/>
        <v>-14.637904468412941</v>
      </c>
    </row>
    <row r="392" spans="1:5" ht="17.25" customHeight="1">
      <c r="A392" s="267" t="s">
        <v>747</v>
      </c>
      <c r="B392" s="268" t="s">
        <v>748</v>
      </c>
      <c r="C392" s="269">
        <v>707</v>
      </c>
      <c r="D392" s="269">
        <v>27543</v>
      </c>
      <c r="E392" s="263">
        <f t="shared" si="12"/>
        <v>-97.43310460007987</v>
      </c>
    </row>
    <row r="393" spans="1:5" ht="17.25" customHeight="1">
      <c r="A393" s="264" t="s">
        <v>749</v>
      </c>
      <c r="B393" s="265" t="s">
        <v>750</v>
      </c>
      <c r="C393" s="266">
        <f>SUM(C394)</f>
        <v>5</v>
      </c>
      <c r="D393" s="266">
        <f>SUM(D394)</f>
        <v>486</v>
      </c>
      <c r="E393" s="263">
        <f t="shared" si="12"/>
        <v>-98.97119341563786</v>
      </c>
    </row>
    <row r="394" spans="1:5" ht="17.25" customHeight="1">
      <c r="A394" s="267" t="s">
        <v>751</v>
      </c>
      <c r="B394" s="268" t="s">
        <v>750</v>
      </c>
      <c r="C394" s="269">
        <v>5</v>
      </c>
      <c r="D394" s="269">
        <v>486</v>
      </c>
      <c r="E394" s="263">
        <f t="shared" si="12"/>
        <v>-98.97119341563786</v>
      </c>
    </row>
    <row r="395" spans="1:5" ht="17.25" customHeight="1">
      <c r="A395" s="264" t="s">
        <v>752</v>
      </c>
      <c r="B395" s="265" t="s">
        <v>753</v>
      </c>
      <c r="C395" s="266">
        <f>SUM(C396:C397)</f>
        <v>29870</v>
      </c>
      <c r="D395" s="266">
        <f>SUM(D396:D397)</f>
        <v>60613</v>
      </c>
      <c r="E395" s="263">
        <f t="shared" si="12"/>
        <v>-50.72014254367875</v>
      </c>
    </row>
    <row r="396" spans="1:5" ht="17.25" customHeight="1">
      <c r="A396" s="267" t="s">
        <v>754</v>
      </c>
      <c r="B396" s="268" t="s">
        <v>755</v>
      </c>
      <c r="C396" s="269">
        <v>582</v>
      </c>
      <c r="D396" s="269">
        <v>28066</v>
      </c>
      <c r="E396" s="263">
        <f t="shared" si="12"/>
        <v>-97.92631653958526</v>
      </c>
    </row>
    <row r="397" spans="1:5" ht="17.25" customHeight="1">
      <c r="A397" s="267" t="s">
        <v>756</v>
      </c>
      <c r="B397" s="268" t="s">
        <v>757</v>
      </c>
      <c r="C397" s="269">
        <v>29288</v>
      </c>
      <c r="D397" s="269">
        <v>32547</v>
      </c>
      <c r="E397" s="263">
        <f t="shared" si="12"/>
        <v>-10.013211663133319</v>
      </c>
    </row>
    <row r="398" spans="1:5" ht="17.25" customHeight="1">
      <c r="A398" s="264" t="s">
        <v>758</v>
      </c>
      <c r="B398" s="265" t="s">
        <v>759</v>
      </c>
      <c r="C398" s="266">
        <f>SUM(C399)</f>
        <v>16490</v>
      </c>
      <c r="D398" s="266">
        <f>SUM(D399)</f>
        <v>8724</v>
      </c>
      <c r="E398" s="263">
        <f t="shared" si="12"/>
        <v>89.01879871618524</v>
      </c>
    </row>
    <row r="399" spans="1:5" ht="17.25" customHeight="1">
      <c r="A399" s="267" t="s">
        <v>760</v>
      </c>
      <c r="B399" s="268" t="s">
        <v>759</v>
      </c>
      <c r="C399" s="269">
        <v>16490</v>
      </c>
      <c r="D399" s="269">
        <v>8724</v>
      </c>
      <c r="E399" s="263">
        <f t="shared" si="12"/>
        <v>89.01879871618524</v>
      </c>
    </row>
    <row r="400" spans="1:5" ht="17.25" customHeight="1">
      <c r="A400" s="264" t="s">
        <v>761</v>
      </c>
      <c r="B400" s="265" t="s">
        <v>762</v>
      </c>
      <c r="C400" s="266">
        <f>SUM(C401)</f>
        <v>7596</v>
      </c>
      <c r="D400" s="266">
        <f>SUM(D401)</f>
        <v>18191</v>
      </c>
      <c r="E400" s="263">
        <f t="shared" si="12"/>
        <v>-58.243087240943325</v>
      </c>
    </row>
    <row r="401" spans="1:5" ht="17.25" customHeight="1">
      <c r="A401" s="267" t="s">
        <v>763</v>
      </c>
      <c r="B401" s="268" t="s">
        <v>762</v>
      </c>
      <c r="C401" s="269">
        <v>7596</v>
      </c>
      <c r="D401" s="269">
        <v>18191</v>
      </c>
      <c r="E401" s="263">
        <f t="shared" si="12"/>
        <v>-58.243087240943325</v>
      </c>
    </row>
    <row r="402" spans="1:5" ht="17.25" customHeight="1">
      <c r="A402" s="264" t="s">
        <v>764</v>
      </c>
      <c r="B402" s="265" t="s">
        <v>765</v>
      </c>
      <c r="C402" s="266">
        <f>SUM(C403,C421,C430,C446,C451,C455,C461,C464)</f>
        <v>66547</v>
      </c>
      <c r="D402" s="266">
        <f>SUM(D403,D421,D430,D446,D451,D455,D461,D464)</f>
        <v>90620</v>
      </c>
      <c r="E402" s="263">
        <f t="shared" si="12"/>
        <v>-26.5647759876407</v>
      </c>
    </row>
    <row r="403" spans="1:5" ht="17.25" customHeight="1">
      <c r="A403" s="264" t="s">
        <v>766</v>
      </c>
      <c r="B403" s="265" t="s">
        <v>767</v>
      </c>
      <c r="C403" s="266">
        <f>SUM(C404:C420)</f>
        <v>24060</v>
      </c>
      <c r="D403" s="266">
        <f>SUM(D404:D420)</f>
        <v>22204</v>
      </c>
      <c r="E403" s="263">
        <f t="shared" si="12"/>
        <v>8.358854260493615</v>
      </c>
    </row>
    <row r="404" spans="1:5" ht="17.25" customHeight="1">
      <c r="A404" s="267" t="s">
        <v>768</v>
      </c>
      <c r="B404" s="268" t="s">
        <v>72</v>
      </c>
      <c r="C404" s="269">
        <v>3318</v>
      </c>
      <c r="D404" s="269">
        <v>4131</v>
      </c>
      <c r="E404" s="263">
        <f t="shared" si="12"/>
        <v>-19.68046477850399</v>
      </c>
    </row>
    <row r="405" spans="1:5" ht="17.25" customHeight="1">
      <c r="A405" s="267" t="s">
        <v>769</v>
      </c>
      <c r="B405" s="268" t="s">
        <v>107</v>
      </c>
      <c r="C405" s="269">
        <v>30</v>
      </c>
      <c r="D405" s="269">
        <v>7188</v>
      </c>
      <c r="E405" s="263">
        <f t="shared" si="12"/>
        <v>-99.58263772954925</v>
      </c>
    </row>
    <row r="406" spans="1:5" ht="17.25" customHeight="1">
      <c r="A406" s="267" t="s">
        <v>770</v>
      </c>
      <c r="B406" s="268" t="s">
        <v>771</v>
      </c>
      <c r="C406" s="269">
        <v>8</v>
      </c>
      <c r="D406" s="269">
        <v>54</v>
      </c>
      <c r="E406" s="263">
        <f t="shared" si="12"/>
        <v>-85.18518518518519</v>
      </c>
    </row>
    <row r="407" spans="1:5" ht="17.25" customHeight="1">
      <c r="A407" s="267" t="s">
        <v>772</v>
      </c>
      <c r="B407" s="268" t="s">
        <v>773</v>
      </c>
      <c r="C407" s="269">
        <v>104</v>
      </c>
      <c r="D407" s="269">
        <v>232</v>
      </c>
      <c r="E407" s="263">
        <f t="shared" si="12"/>
        <v>-55.172413793103445</v>
      </c>
    </row>
    <row r="408" spans="1:5" ht="17.25" customHeight="1">
      <c r="A408" s="267" t="s">
        <v>774</v>
      </c>
      <c r="B408" s="268" t="s">
        <v>775</v>
      </c>
      <c r="C408" s="269">
        <v>7</v>
      </c>
      <c r="D408" s="269">
        <v>24</v>
      </c>
      <c r="E408" s="263">
        <f t="shared" si="12"/>
        <v>-70.83333333333333</v>
      </c>
    </row>
    <row r="409" spans="1:5" ht="17.25" customHeight="1">
      <c r="A409" s="267" t="s">
        <v>776</v>
      </c>
      <c r="B409" s="268" t="s">
        <v>777</v>
      </c>
      <c r="C409" s="269">
        <v>6</v>
      </c>
      <c r="D409" s="269">
        <v>64</v>
      </c>
      <c r="E409" s="263">
        <f t="shared" si="12"/>
        <v>-90.625</v>
      </c>
    </row>
    <row r="410" spans="1:5" ht="17.25" customHeight="1">
      <c r="A410" s="267" t="s">
        <v>778</v>
      </c>
      <c r="B410" s="268" t="s">
        <v>779</v>
      </c>
      <c r="C410" s="269">
        <v>13</v>
      </c>
      <c r="D410" s="269">
        <v>57</v>
      </c>
      <c r="E410" s="263">
        <f t="shared" si="12"/>
        <v>-77.19298245614036</v>
      </c>
    </row>
    <row r="411" spans="1:5" ht="17.25" customHeight="1">
      <c r="A411" s="267" t="s">
        <v>780</v>
      </c>
      <c r="B411" s="268" t="s">
        <v>781</v>
      </c>
      <c r="C411" s="269"/>
      <c r="D411" s="269">
        <v>0</v>
      </c>
      <c r="E411" s="263" t="e">
        <f t="shared" si="12"/>
        <v>#DIV/0!</v>
      </c>
    </row>
    <row r="412" spans="1:5" ht="17.25" customHeight="1">
      <c r="A412" s="267" t="s">
        <v>782</v>
      </c>
      <c r="B412" s="268" t="s">
        <v>783</v>
      </c>
      <c r="C412" s="269">
        <v>279</v>
      </c>
      <c r="D412" s="269">
        <v>451</v>
      </c>
      <c r="E412" s="263">
        <f t="shared" si="12"/>
        <v>-38.13747228381374</v>
      </c>
    </row>
    <row r="413" spans="1:5" ht="17.25" customHeight="1">
      <c r="A413" s="267" t="s">
        <v>784</v>
      </c>
      <c r="B413" s="268" t="s">
        <v>785</v>
      </c>
      <c r="C413" s="269">
        <v>58</v>
      </c>
      <c r="D413" s="269">
        <v>65</v>
      </c>
      <c r="E413" s="263">
        <f t="shared" si="12"/>
        <v>-10.76923076923076</v>
      </c>
    </row>
    <row r="414" spans="1:5" ht="17.25" customHeight="1">
      <c r="A414" s="267" t="s">
        <v>786</v>
      </c>
      <c r="B414" s="268" t="s">
        <v>787</v>
      </c>
      <c r="C414" s="269"/>
      <c r="D414" s="269">
        <v>8</v>
      </c>
      <c r="E414" s="263">
        <f t="shared" si="12"/>
        <v>-100</v>
      </c>
    </row>
    <row r="415" spans="1:5" ht="17.25" customHeight="1">
      <c r="A415" s="267" t="s">
        <v>788</v>
      </c>
      <c r="B415" s="268" t="s">
        <v>789</v>
      </c>
      <c r="C415" s="269">
        <v>101</v>
      </c>
      <c r="D415" s="269">
        <v>368</v>
      </c>
      <c r="E415" s="263">
        <f t="shared" si="12"/>
        <v>-72.55434782608695</v>
      </c>
    </row>
    <row r="416" spans="1:5" ht="17.25" customHeight="1">
      <c r="A416" s="267" t="s">
        <v>790</v>
      </c>
      <c r="B416" s="268" t="s">
        <v>791</v>
      </c>
      <c r="C416" s="269">
        <v>10784</v>
      </c>
      <c r="D416" s="269">
        <v>0</v>
      </c>
      <c r="E416" s="263" t="e">
        <f t="shared" si="12"/>
        <v>#DIV/0!</v>
      </c>
    </row>
    <row r="417" spans="1:5" ht="17.25" customHeight="1">
      <c r="A417" s="267" t="s">
        <v>792</v>
      </c>
      <c r="B417" s="268" t="s">
        <v>793</v>
      </c>
      <c r="C417" s="269"/>
      <c r="D417" s="269">
        <v>274</v>
      </c>
      <c r="E417" s="263">
        <f t="shared" si="12"/>
        <v>-100</v>
      </c>
    </row>
    <row r="418" spans="1:5" ht="17.25" customHeight="1">
      <c r="A418" s="267" t="s">
        <v>794</v>
      </c>
      <c r="B418" s="268" t="s">
        <v>795</v>
      </c>
      <c r="C418" s="269">
        <v>17</v>
      </c>
      <c r="D418" s="269">
        <v>12</v>
      </c>
      <c r="E418" s="263">
        <f t="shared" si="12"/>
        <v>41.666666666666686</v>
      </c>
    </row>
    <row r="419" spans="1:5" s="248" customFormat="1" ht="17.25" customHeight="1">
      <c r="A419" s="267" t="s">
        <v>796</v>
      </c>
      <c r="B419" s="268" t="s">
        <v>797</v>
      </c>
      <c r="C419" s="269">
        <v>74</v>
      </c>
      <c r="D419" s="269">
        <v>310</v>
      </c>
      <c r="E419" s="263">
        <f t="shared" si="12"/>
        <v>-76.12903225806451</v>
      </c>
    </row>
    <row r="420" spans="1:5" ht="17.25" customHeight="1">
      <c r="A420" s="267" t="s">
        <v>798</v>
      </c>
      <c r="B420" s="268" t="s">
        <v>799</v>
      </c>
      <c r="C420" s="269">
        <v>9261</v>
      </c>
      <c r="D420" s="269">
        <v>8966</v>
      </c>
      <c r="E420" s="263">
        <f t="shared" si="12"/>
        <v>3.290207450368058</v>
      </c>
    </row>
    <row r="421" spans="1:5" ht="17.25" customHeight="1">
      <c r="A421" s="264" t="s">
        <v>800</v>
      </c>
      <c r="B421" s="265" t="s">
        <v>801</v>
      </c>
      <c r="C421" s="266">
        <f>SUM(C422:C429)</f>
        <v>5061</v>
      </c>
      <c r="D421" s="266">
        <f>SUM(D422:D429)</f>
        <v>3459</v>
      </c>
      <c r="E421" s="263">
        <f t="shared" si="12"/>
        <v>46.31396357328708</v>
      </c>
    </row>
    <row r="422" spans="1:5" ht="17.25" customHeight="1">
      <c r="A422" s="267" t="s">
        <v>802</v>
      </c>
      <c r="B422" s="268" t="s">
        <v>98</v>
      </c>
      <c r="C422" s="269">
        <v>17</v>
      </c>
      <c r="D422" s="269">
        <v>0</v>
      </c>
      <c r="E422" s="263" t="e">
        <f t="shared" si="12"/>
        <v>#DIV/0!</v>
      </c>
    </row>
    <row r="423" spans="1:5" ht="17.25" customHeight="1">
      <c r="A423" s="267" t="s">
        <v>803</v>
      </c>
      <c r="B423" s="268" t="s">
        <v>804</v>
      </c>
      <c r="C423" s="269">
        <v>1125</v>
      </c>
      <c r="D423" s="269">
        <v>1497</v>
      </c>
      <c r="E423" s="263">
        <f t="shared" si="12"/>
        <v>-24.849699398797597</v>
      </c>
    </row>
    <row r="424" spans="1:5" ht="17.25" customHeight="1">
      <c r="A424" s="267" t="s">
        <v>805</v>
      </c>
      <c r="B424" s="268" t="s">
        <v>806</v>
      </c>
      <c r="C424" s="269">
        <v>1117</v>
      </c>
      <c r="D424" s="269">
        <v>0</v>
      </c>
      <c r="E424" s="263" t="e">
        <f t="shared" si="12"/>
        <v>#DIV/0!</v>
      </c>
    </row>
    <row r="425" spans="1:5" ht="17.25" customHeight="1">
      <c r="A425" s="267" t="s">
        <v>807</v>
      </c>
      <c r="B425" s="268" t="s">
        <v>808</v>
      </c>
      <c r="C425" s="269">
        <v>0</v>
      </c>
      <c r="D425" s="269">
        <v>0</v>
      </c>
      <c r="E425" s="263" t="e">
        <f t="shared" si="12"/>
        <v>#DIV/0!</v>
      </c>
    </row>
    <row r="426" spans="1:5" ht="17.25" customHeight="1">
      <c r="A426" s="267" t="s">
        <v>809</v>
      </c>
      <c r="B426" s="268" t="s">
        <v>810</v>
      </c>
      <c r="C426" s="269">
        <v>118</v>
      </c>
      <c r="D426" s="269">
        <v>274</v>
      </c>
      <c r="E426" s="263">
        <f t="shared" si="12"/>
        <v>-56.93430656934307</v>
      </c>
    </row>
    <row r="427" spans="1:5" ht="17.25" customHeight="1">
      <c r="A427" s="267" t="s">
        <v>811</v>
      </c>
      <c r="B427" s="268" t="s">
        <v>812</v>
      </c>
      <c r="C427" s="269">
        <v>0</v>
      </c>
      <c r="D427" s="269">
        <v>0</v>
      </c>
      <c r="E427" s="263" t="e">
        <f t="shared" si="12"/>
        <v>#DIV/0!</v>
      </c>
    </row>
    <row r="428" spans="1:5" ht="17.25" customHeight="1">
      <c r="A428" s="267" t="s">
        <v>813</v>
      </c>
      <c r="B428" s="268" t="s">
        <v>814</v>
      </c>
      <c r="C428" s="269">
        <v>140</v>
      </c>
      <c r="D428" s="269">
        <v>50</v>
      </c>
      <c r="E428" s="263">
        <f t="shared" si="12"/>
        <v>180</v>
      </c>
    </row>
    <row r="429" spans="1:5" ht="17.25" customHeight="1">
      <c r="A429" s="267" t="s">
        <v>815</v>
      </c>
      <c r="B429" s="268" t="s">
        <v>816</v>
      </c>
      <c r="C429" s="269">
        <v>2544</v>
      </c>
      <c r="D429" s="269">
        <v>1638</v>
      </c>
      <c r="E429" s="263">
        <f t="shared" si="12"/>
        <v>55.31135531135533</v>
      </c>
    </row>
    <row r="430" spans="1:5" ht="17.25" customHeight="1">
      <c r="A430" s="264" t="s">
        <v>817</v>
      </c>
      <c r="B430" s="265" t="s">
        <v>818</v>
      </c>
      <c r="C430" s="266">
        <f>SUM(C431:C445)</f>
        <v>15304</v>
      </c>
      <c r="D430" s="266">
        <f>SUM(D431:D445)</f>
        <v>35202</v>
      </c>
      <c r="E430" s="263">
        <f t="shared" si="12"/>
        <v>-56.52519743196409</v>
      </c>
    </row>
    <row r="431" spans="1:5" ht="17.25" customHeight="1">
      <c r="A431" s="267" t="s">
        <v>819</v>
      </c>
      <c r="B431" s="268" t="s">
        <v>72</v>
      </c>
      <c r="C431" s="269">
        <v>2962</v>
      </c>
      <c r="D431" s="269">
        <v>3472</v>
      </c>
      <c r="E431" s="263">
        <f t="shared" si="12"/>
        <v>-14.688940092165907</v>
      </c>
    </row>
    <row r="432" spans="1:5" ht="17.25" customHeight="1">
      <c r="A432" s="267" t="s">
        <v>820</v>
      </c>
      <c r="B432" s="268" t="s">
        <v>98</v>
      </c>
      <c r="C432" s="269">
        <v>17</v>
      </c>
      <c r="D432" s="269"/>
      <c r="E432" s="263" t="e">
        <f aca="true" t="shared" si="15" ref="E432:E495">C432/D432*100-100</f>
        <v>#DIV/0!</v>
      </c>
    </row>
    <row r="433" spans="1:5" ht="17.25" customHeight="1">
      <c r="A433" s="267" t="s">
        <v>821</v>
      </c>
      <c r="B433" s="268" t="s">
        <v>99</v>
      </c>
      <c r="C433" s="269">
        <v>11</v>
      </c>
      <c r="D433" s="269"/>
      <c r="E433" s="263" t="e">
        <f t="shared" si="15"/>
        <v>#DIV/0!</v>
      </c>
    </row>
    <row r="434" spans="1:5" ht="17.25" customHeight="1">
      <c r="A434" s="267" t="s">
        <v>822</v>
      </c>
      <c r="B434" s="268" t="s">
        <v>823</v>
      </c>
      <c r="C434" s="269">
        <v>1160</v>
      </c>
      <c r="D434" s="269">
        <v>10105</v>
      </c>
      <c r="E434" s="263">
        <f t="shared" si="15"/>
        <v>-88.52053438891637</v>
      </c>
    </row>
    <row r="435" spans="1:5" ht="17.25" customHeight="1">
      <c r="A435" s="267" t="s">
        <v>824</v>
      </c>
      <c r="B435" s="268" t="s">
        <v>825</v>
      </c>
      <c r="C435" s="269">
        <v>430</v>
      </c>
      <c r="D435" s="269">
        <v>522</v>
      </c>
      <c r="E435" s="263">
        <f t="shared" si="15"/>
        <v>-17.624521072796938</v>
      </c>
    </row>
    <row r="436" spans="1:5" ht="17.25" customHeight="1">
      <c r="A436" s="267" t="s">
        <v>826</v>
      </c>
      <c r="B436" s="268" t="s">
        <v>827</v>
      </c>
      <c r="C436" s="269"/>
      <c r="D436" s="269">
        <v>100</v>
      </c>
      <c r="E436" s="263">
        <f t="shared" si="15"/>
        <v>-100</v>
      </c>
    </row>
    <row r="437" spans="1:5" ht="17.25" customHeight="1">
      <c r="A437" s="267" t="s">
        <v>828</v>
      </c>
      <c r="B437" s="268" t="s">
        <v>829</v>
      </c>
      <c r="C437" s="269"/>
      <c r="D437" s="269">
        <v>28</v>
      </c>
      <c r="E437" s="263">
        <f t="shared" si="15"/>
        <v>-100</v>
      </c>
    </row>
    <row r="438" spans="1:5" s="248" customFormat="1" ht="17.25" customHeight="1">
      <c r="A438" s="267" t="s">
        <v>830</v>
      </c>
      <c r="B438" s="268" t="s">
        <v>831</v>
      </c>
      <c r="C438" s="269">
        <v>7</v>
      </c>
      <c r="D438" s="269"/>
      <c r="E438" s="263" t="e">
        <f t="shared" si="15"/>
        <v>#DIV/0!</v>
      </c>
    </row>
    <row r="439" spans="1:5" ht="17.25" customHeight="1">
      <c r="A439" s="267" t="s">
        <v>832</v>
      </c>
      <c r="B439" s="268" t="s">
        <v>833</v>
      </c>
      <c r="C439" s="269">
        <v>1110</v>
      </c>
      <c r="D439" s="269">
        <v>1390</v>
      </c>
      <c r="E439" s="263">
        <f t="shared" si="15"/>
        <v>-20.143884892086334</v>
      </c>
    </row>
    <row r="440" spans="1:5" ht="17.25" customHeight="1">
      <c r="A440" s="267" t="s">
        <v>834</v>
      </c>
      <c r="B440" s="268" t="s">
        <v>835</v>
      </c>
      <c r="C440" s="269"/>
      <c r="D440" s="269">
        <v>67</v>
      </c>
      <c r="E440" s="263">
        <f t="shared" si="15"/>
        <v>-100</v>
      </c>
    </row>
    <row r="441" spans="1:5" ht="17.25" customHeight="1">
      <c r="A441" s="267" t="s">
        <v>836</v>
      </c>
      <c r="B441" s="268" t="s">
        <v>837</v>
      </c>
      <c r="C441" s="269"/>
      <c r="D441" s="269">
        <v>45</v>
      </c>
      <c r="E441" s="263">
        <f t="shared" si="15"/>
        <v>-100</v>
      </c>
    </row>
    <row r="442" spans="1:5" s="248" customFormat="1" ht="17.25" customHeight="1">
      <c r="A442" s="267" t="s">
        <v>838</v>
      </c>
      <c r="B442" s="268" t="s">
        <v>839</v>
      </c>
      <c r="C442" s="269">
        <v>422</v>
      </c>
      <c r="D442" s="269"/>
      <c r="E442" s="263" t="e">
        <f t="shared" si="15"/>
        <v>#DIV/0!</v>
      </c>
    </row>
    <row r="443" spans="1:5" s="248" customFormat="1" ht="17.25" customHeight="1">
      <c r="A443" s="267" t="s">
        <v>840</v>
      </c>
      <c r="B443" s="268" t="s">
        <v>841</v>
      </c>
      <c r="C443" s="269">
        <v>571</v>
      </c>
      <c r="D443" s="269">
        <v>319</v>
      </c>
      <c r="E443" s="263">
        <f t="shared" si="15"/>
        <v>78.99686520376176</v>
      </c>
    </row>
    <row r="444" spans="1:5" ht="17.25" customHeight="1">
      <c r="A444" s="267" t="s">
        <v>842</v>
      </c>
      <c r="B444" s="268" t="s">
        <v>843</v>
      </c>
      <c r="C444" s="269">
        <v>368</v>
      </c>
      <c r="D444" s="269">
        <v>649</v>
      </c>
      <c r="E444" s="263">
        <f t="shared" si="15"/>
        <v>-43.29738058551618</v>
      </c>
    </row>
    <row r="445" spans="1:5" ht="17.25" customHeight="1">
      <c r="A445" s="267" t="s">
        <v>844</v>
      </c>
      <c r="B445" s="268" t="s">
        <v>845</v>
      </c>
      <c r="C445" s="269">
        <v>8246</v>
      </c>
      <c r="D445" s="269">
        <v>18505</v>
      </c>
      <c r="E445" s="263">
        <f t="shared" si="15"/>
        <v>-55.43907052148068</v>
      </c>
    </row>
    <row r="446" spans="1:5" ht="17.25" customHeight="1">
      <c r="A446" s="264" t="s">
        <v>846</v>
      </c>
      <c r="B446" s="265" t="s">
        <v>847</v>
      </c>
      <c r="C446" s="266">
        <f>SUM(C447:C450)</f>
        <v>3922</v>
      </c>
      <c r="D446" s="266">
        <f>SUM(D447:D450)</f>
        <v>8485</v>
      </c>
      <c r="E446" s="263">
        <f t="shared" si="15"/>
        <v>-53.77725397760754</v>
      </c>
    </row>
    <row r="447" spans="1:5" ht="17.25" customHeight="1">
      <c r="A447" s="267" t="s">
        <v>848</v>
      </c>
      <c r="B447" s="268" t="s">
        <v>849</v>
      </c>
      <c r="C447" s="269">
        <v>147</v>
      </c>
      <c r="D447" s="269">
        <v>434</v>
      </c>
      <c r="E447" s="263">
        <f t="shared" si="15"/>
        <v>-66.12903225806451</v>
      </c>
    </row>
    <row r="448" spans="1:5" ht="17.25" customHeight="1">
      <c r="A448" s="267" t="s">
        <v>850</v>
      </c>
      <c r="B448" s="268" t="s">
        <v>851</v>
      </c>
      <c r="C448" s="269">
        <v>349</v>
      </c>
      <c r="D448" s="269">
        <v>4</v>
      </c>
      <c r="E448" s="263">
        <f t="shared" si="15"/>
        <v>8625</v>
      </c>
    </row>
    <row r="449" spans="1:5" ht="17.25" customHeight="1">
      <c r="A449" s="267" t="s">
        <v>852</v>
      </c>
      <c r="B449" s="268" t="s">
        <v>853</v>
      </c>
      <c r="C449" s="269">
        <v>1</v>
      </c>
      <c r="D449" s="269">
        <v>0</v>
      </c>
      <c r="E449" s="263" t="e">
        <f t="shared" si="15"/>
        <v>#DIV/0!</v>
      </c>
    </row>
    <row r="450" spans="1:5" ht="17.25" customHeight="1">
      <c r="A450" s="267" t="s">
        <v>854</v>
      </c>
      <c r="B450" s="268" t="s">
        <v>855</v>
      </c>
      <c r="C450" s="269">
        <v>3425</v>
      </c>
      <c r="D450" s="269">
        <v>8047</v>
      </c>
      <c r="E450" s="263">
        <f t="shared" si="15"/>
        <v>-57.43755436808748</v>
      </c>
    </row>
    <row r="451" spans="1:5" ht="17.25" customHeight="1">
      <c r="A451" s="264" t="s">
        <v>856</v>
      </c>
      <c r="B451" s="265" t="s">
        <v>857</v>
      </c>
      <c r="C451" s="266">
        <f>SUM(C452:C454)</f>
        <v>0</v>
      </c>
      <c r="D451" s="266">
        <f>SUM(D452:D454)</f>
        <v>0</v>
      </c>
      <c r="E451" s="263" t="e">
        <f t="shared" si="15"/>
        <v>#DIV/0!</v>
      </c>
    </row>
    <row r="452" spans="1:5" ht="17.25" customHeight="1">
      <c r="A452" s="267" t="s">
        <v>858</v>
      </c>
      <c r="B452" s="268" t="s">
        <v>859</v>
      </c>
      <c r="C452" s="276"/>
      <c r="D452" s="276"/>
      <c r="E452" s="263" t="e">
        <f t="shared" si="15"/>
        <v>#DIV/0!</v>
      </c>
    </row>
    <row r="453" spans="1:5" ht="17.25" customHeight="1">
      <c r="A453" s="267" t="s">
        <v>860</v>
      </c>
      <c r="B453" s="268" t="s">
        <v>861</v>
      </c>
      <c r="C453" s="276"/>
      <c r="D453" s="276"/>
      <c r="E453" s="263" t="e">
        <f t="shared" si="15"/>
        <v>#DIV/0!</v>
      </c>
    </row>
    <row r="454" spans="1:5" ht="17.25" customHeight="1">
      <c r="A454" s="267" t="s">
        <v>862</v>
      </c>
      <c r="B454" s="268" t="s">
        <v>863</v>
      </c>
      <c r="C454" s="276"/>
      <c r="D454" s="276"/>
      <c r="E454" s="263" t="e">
        <f t="shared" si="15"/>
        <v>#DIV/0!</v>
      </c>
    </row>
    <row r="455" spans="1:5" ht="17.25" customHeight="1">
      <c r="A455" s="264" t="s">
        <v>864</v>
      </c>
      <c r="B455" s="265" t="s">
        <v>865</v>
      </c>
      <c r="C455" s="266">
        <f>SUM(C456:C460)</f>
        <v>17039</v>
      </c>
      <c r="D455" s="266">
        <f>SUM(D456:D460)</f>
        <v>19493</v>
      </c>
      <c r="E455" s="263">
        <f t="shared" si="15"/>
        <v>-12.58913456112451</v>
      </c>
    </row>
    <row r="456" spans="1:5" ht="17.25" customHeight="1">
      <c r="A456" s="267" t="s">
        <v>866</v>
      </c>
      <c r="B456" s="268" t="s">
        <v>867</v>
      </c>
      <c r="C456" s="269">
        <v>1990</v>
      </c>
      <c r="D456" s="269">
        <v>1752</v>
      </c>
      <c r="E456" s="263">
        <f t="shared" si="15"/>
        <v>13.584474885844756</v>
      </c>
    </row>
    <row r="457" spans="1:5" ht="17.25" customHeight="1">
      <c r="A457" s="267" t="s">
        <v>868</v>
      </c>
      <c r="B457" s="268" t="s">
        <v>869</v>
      </c>
      <c r="C457" s="269">
        <v>11304</v>
      </c>
      <c r="D457" s="269">
        <v>14231</v>
      </c>
      <c r="E457" s="263">
        <f t="shared" si="15"/>
        <v>-20.56777457662848</v>
      </c>
    </row>
    <row r="458" spans="1:5" ht="17.25" customHeight="1">
      <c r="A458" s="267" t="s">
        <v>870</v>
      </c>
      <c r="B458" s="268" t="s">
        <v>871</v>
      </c>
      <c r="C458" s="269">
        <v>127</v>
      </c>
      <c r="D458" s="269">
        <v>259</v>
      </c>
      <c r="E458" s="263">
        <f t="shared" si="15"/>
        <v>-50.965250965250966</v>
      </c>
    </row>
    <row r="459" spans="1:5" ht="17.25" customHeight="1">
      <c r="A459" s="267" t="s">
        <v>872</v>
      </c>
      <c r="B459" s="268" t="s">
        <v>873</v>
      </c>
      <c r="C459" s="269"/>
      <c r="D459" s="269">
        <v>11</v>
      </c>
      <c r="E459" s="263">
        <f t="shared" si="15"/>
        <v>-100</v>
      </c>
    </row>
    <row r="460" spans="1:5" ht="17.25" customHeight="1">
      <c r="A460" s="267" t="s">
        <v>874</v>
      </c>
      <c r="B460" s="268" t="s">
        <v>875</v>
      </c>
      <c r="C460" s="269">
        <v>3618</v>
      </c>
      <c r="D460" s="269">
        <v>3240</v>
      </c>
      <c r="E460" s="263">
        <f t="shared" si="15"/>
        <v>11.666666666666671</v>
      </c>
    </row>
    <row r="461" spans="1:5" ht="17.25" customHeight="1">
      <c r="A461" s="264" t="s">
        <v>876</v>
      </c>
      <c r="B461" s="265" t="s">
        <v>877</v>
      </c>
      <c r="C461" s="266">
        <f>SUM(C462:C463)</f>
        <v>852</v>
      </c>
      <c r="D461" s="266">
        <f>SUM(D462:D463)</f>
        <v>888</v>
      </c>
      <c r="E461" s="263">
        <f t="shared" si="15"/>
        <v>-4.054054054054063</v>
      </c>
    </row>
    <row r="462" spans="1:5" ht="17.25" customHeight="1">
      <c r="A462" s="267" t="s">
        <v>878</v>
      </c>
      <c r="B462" s="268" t="s">
        <v>879</v>
      </c>
      <c r="C462" s="269">
        <v>824</v>
      </c>
      <c r="D462" s="269">
        <v>888</v>
      </c>
      <c r="E462" s="263">
        <f t="shared" si="15"/>
        <v>-7.207207207207205</v>
      </c>
    </row>
    <row r="463" spans="1:5" ht="17.25" customHeight="1">
      <c r="A463" s="267" t="s">
        <v>880</v>
      </c>
      <c r="B463" s="268" t="s">
        <v>881</v>
      </c>
      <c r="C463" s="269">
        <v>28</v>
      </c>
      <c r="D463" s="269">
        <v>0</v>
      </c>
      <c r="E463" s="263" t="e">
        <f t="shared" si="15"/>
        <v>#DIV/0!</v>
      </c>
    </row>
    <row r="464" spans="1:5" ht="17.25" customHeight="1">
      <c r="A464" s="264" t="s">
        <v>882</v>
      </c>
      <c r="B464" s="265" t="s">
        <v>883</v>
      </c>
      <c r="C464" s="266">
        <f>SUM(C465)</f>
        <v>309</v>
      </c>
      <c r="D464" s="266">
        <f>SUM(D465)</f>
        <v>889</v>
      </c>
      <c r="E464" s="263">
        <f t="shared" si="15"/>
        <v>-65.24184476940383</v>
      </c>
    </row>
    <row r="465" spans="1:5" ht="17.25" customHeight="1">
      <c r="A465" s="267" t="s">
        <v>884</v>
      </c>
      <c r="B465" s="268" t="s">
        <v>883</v>
      </c>
      <c r="C465" s="269">
        <v>309</v>
      </c>
      <c r="D465" s="269">
        <v>889</v>
      </c>
      <c r="E465" s="263">
        <f t="shared" si="15"/>
        <v>-65.24184476940383</v>
      </c>
    </row>
    <row r="466" spans="1:5" ht="17.25" customHeight="1">
      <c r="A466" s="264" t="s">
        <v>885</v>
      </c>
      <c r="B466" s="265" t="s">
        <v>886</v>
      </c>
      <c r="C466" s="266">
        <f>SUM(C467,C471,C475,C477,C481)</f>
        <v>29350</v>
      </c>
      <c r="D466" s="266">
        <f>SUM(D467,D471,D477,D481)</f>
        <v>42015</v>
      </c>
      <c r="E466" s="263">
        <f t="shared" si="15"/>
        <v>-30.14399619183625</v>
      </c>
    </row>
    <row r="467" spans="1:5" ht="17.25" customHeight="1">
      <c r="A467" s="264" t="s">
        <v>887</v>
      </c>
      <c r="B467" s="265" t="s">
        <v>888</v>
      </c>
      <c r="C467" s="266">
        <f>SUM(C468:C470)</f>
        <v>26599</v>
      </c>
      <c r="D467" s="266">
        <f>SUM(D468:D470)</f>
        <v>35381</v>
      </c>
      <c r="E467" s="263">
        <f t="shared" si="15"/>
        <v>-24.821231734546785</v>
      </c>
    </row>
    <row r="468" spans="1:5" ht="17.25" customHeight="1">
      <c r="A468" s="267" t="s">
        <v>889</v>
      </c>
      <c r="B468" s="268" t="s">
        <v>72</v>
      </c>
      <c r="C468" s="269">
        <v>5462</v>
      </c>
      <c r="D468" s="269">
        <v>6405</v>
      </c>
      <c r="E468" s="263">
        <f t="shared" si="15"/>
        <v>-14.722872755659637</v>
      </c>
    </row>
    <row r="469" spans="1:5" s="248" customFormat="1" ht="17.25" customHeight="1">
      <c r="A469" s="267" t="s">
        <v>890</v>
      </c>
      <c r="B469" s="268" t="s">
        <v>891</v>
      </c>
      <c r="C469" s="269">
        <v>152</v>
      </c>
      <c r="D469" s="269">
        <v>153</v>
      </c>
      <c r="E469" s="263">
        <f t="shared" si="15"/>
        <v>-0.6535947712418277</v>
      </c>
    </row>
    <row r="470" spans="1:5" ht="17.25" customHeight="1">
      <c r="A470" s="267" t="s">
        <v>892</v>
      </c>
      <c r="B470" s="268" t="s">
        <v>893</v>
      </c>
      <c r="C470" s="269">
        <v>20985</v>
      </c>
      <c r="D470" s="269">
        <v>28823</v>
      </c>
      <c r="E470" s="263">
        <f t="shared" si="15"/>
        <v>-27.193560698053645</v>
      </c>
    </row>
    <row r="471" spans="1:5" ht="17.25" customHeight="1">
      <c r="A471" s="264" t="s">
        <v>894</v>
      </c>
      <c r="B471" s="265" t="s">
        <v>895</v>
      </c>
      <c r="C471" s="266">
        <f>SUM(C472:C474)</f>
        <v>1171</v>
      </c>
      <c r="D471" s="266">
        <f>SUM(D472:D474)</f>
        <v>2881</v>
      </c>
      <c r="E471" s="263">
        <f t="shared" si="15"/>
        <v>-59.354390836515094</v>
      </c>
    </row>
    <row r="472" spans="1:5" ht="17.25" customHeight="1">
      <c r="A472" s="267" t="s">
        <v>896</v>
      </c>
      <c r="B472" s="268" t="s">
        <v>897</v>
      </c>
      <c r="C472" s="269">
        <v>50</v>
      </c>
      <c r="D472" s="269">
        <v>227</v>
      </c>
      <c r="E472" s="263">
        <f t="shared" si="15"/>
        <v>-77.97356828193833</v>
      </c>
    </row>
    <row r="473" spans="1:5" ht="17.25" customHeight="1">
      <c r="A473" s="267" t="s">
        <v>898</v>
      </c>
      <c r="B473" s="268" t="s">
        <v>899</v>
      </c>
      <c r="C473" s="269">
        <v>1004</v>
      </c>
      <c r="D473" s="269">
        <v>2253</v>
      </c>
      <c r="E473" s="263">
        <f t="shared" si="15"/>
        <v>-55.437194851309364</v>
      </c>
    </row>
    <row r="474" spans="1:5" ht="17.25" customHeight="1">
      <c r="A474" s="270" t="s">
        <v>900</v>
      </c>
      <c r="B474" s="271" t="s">
        <v>901</v>
      </c>
      <c r="C474" s="269">
        <v>117</v>
      </c>
      <c r="D474" s="269">
        <v>401</v>
      </c>
      <c r="E474" s="263">
        <f t="shared" si="15"/>
        <v>-70.82294264339153</v>
      </c>
    </row>
    <row r="475" spans="1:5" s="248" customFormat="1" ht="17.25" customHeight="1">
      <c r="A475" s="264" t="s">
        <v>902</v>
      </c>
      <c r="B475" s="265" t="s">
        <v>895</v>
      </c>
      <c r="C475" s="266">
        <f>SUM(C476)</f>
        <v>24</v>
      </c>
      <c r="D475" s="266">
        <f>SUM(D476)</f>
        <v>0</v>
      </c>
      <c r="E475" s="263" t="e">
        <f t="shared" si="15"/>
        <v>#DIV/0!</v>
      </c>
    </row>
    <row r="476" spans="1:5" s="248" customFormat="1" ht="17.25" customHeight="1">
      <c r="A476" s="267" t="s">
        <v>903</v>
      </c>
      <c r="B476" s="268" t="s">
        <v>72</v>
      </c>
      <c r="C476" s="269">
        <v>24</v>
      </c>
      <c r="D476" s="269"/>
      <c r="E476" s="263" t="e">
        <f t="shared" si="15"/>
        <v>#DIV/0!</v>
      </c>
    </row>
    <row r="477" spans="1:5" ht="17.25" customHeight="1">
      <c r="A477" s="272" t="s">
        <v>904</v>
      </c>
      <c r="B477" s="273" t="s">
        <v>905</v>
      </c>
      <c r="C477" s="266">
        <f>SUM(C478:C480)</f>
        <v>1458</v>
      </c>
      <c r="D477" s="266">
        <f>SUM(D478:D480)</f>
        <v>3753</v>
      </c>
      <c r="E477" s="263">
        <f t="shared" si="15"/>
        <v>-61.15107913669065</v>
      </c>
    </row>
    <row r="478" spans="1:5" ht="17.25" customHeight="1">
      <c r="A478" s="267" t="s">
        <v>906</v>
      </c>
      <c r="B478" s="268" t="s">
        <v>907</v>
      </c>
      <c r="C478" s="269">
        <v>1458</v>
      </c>
      <c r="D478" s="269">
        <v>2727</v>
      </c>
      <c r="E478" s="263">
        <f t="shared" si="15"/>
        <v>-46.53465346534653</v>
      </c>
    </row>
    <row r="479" spans="1:5" ht="17.25" customHeight="1">
      <c r="A479" s="267" t="s">
        <v>908</v>
      </c>
      <c r="B479" s="268" t="s">
        <v>909</v>
      </c>
      <c r="C479" s="269"/>
      <c r="D479" s="269">
        <v>1000</v>
      </c>
      <c r="E479" s="263">
        <f t="shared" si="15"/>
        <v>-100</v>
      </c>
    </row>
    <row r="480" spans="1:5" ht="17.25" customHeight="1">
      <c r="A480" s="267" t="s">
        <v>910</v>
      </c>
      <c r="B480" s="268" t="s">
        <v>911</v>
      </c>
      <c r="C480" s="269"/>
      <c r="D480" s="269">
        <v>26</v>
      </c>
      <c r="E480" s="263">
        <f t="shared" si="15"/>
        <v>-100</v>
      </c>
    </row>
    <row r="481" spans="1:5" ht="17.25" customHeight="1">
      <c r="A481" s="264" t="s">
        <v>912</v>
      </c>
      <c r="B481" s="265" t="s">
        <v>913</v>
      </c>
      <c r="C481" s="266">
        <f>SUM(C482)</f>
        <v>98</v>
      </c>
      <c r="D481" s="266">
        <f>SUM(D482)</f>
        <v>0</v>
      </c>
      <c r="E481" s="263" t="e">
        <f t="shared" si="15"/>
        <v>#DIV/0!</v>
      </c>
    </row>
    <row r="482" spans="1:5" ht="17.25" customHeight="1">
      <c r="A482" s="267" t="s">
        <v>914</v>
      </c>
      <c r="B482" s="268" t="s">
        <v>913</v>
      </c>
      <c r="C482" s="269">
        <v>98</v>
      </c>
      <c r="D482" s="269">
        <v>0</v>
      </c>
      <c r="E482" s="263" t="e">
        <f t="shared" si="15"/>
        <v>#DIV/0!</v>
      </c>
    </row>
    <row r="483" spans="1:5" ht="17.25" customHeight="1">
      <c r="A483" s="264" t="s">
        <v>915</v>
      </c>
      <c r="B483" s="265" t="s">
        <v>916</v>
      </c>
      <c r="C483" s="266">
        <f>SUM(C484,C487,C490)</f>
        <v>11174</v>
      </c>
      <c r="D483" s="266">
        <f>SUM(D484,D487,D490)</f>
        <v>29456</v>
      </c>
      <c r="E483" s="263">
        <f t="shared" si="15"/>
        <v>-62.06545355784899</v>
      </c>
    </row>
    <row r="484" spans="1:5" ht="17.25" customHeight="1">
      <c r="A484" s="264" t="s">
        <v>917</v>
      </c>
      <c r="B484" s="265" t="s">
        <v>918</v>
      </c>
      <c r="C484" s="266">
        <f>SUM(C485:C486)</f>
        <v>100</v>
      </c>
      <c r="D484" s="266">
        <f>SUM(D485:D486)</f>
        <v>269</v>
      </c>
      <c r="E484" s="263">
        <f t="shared" si="15"/>
        <v>-62.825278810408925</v>
      </c>
    </row>
    <row r="485" spans="1:5" s="248" customFormat="1" ht="17.25" customHeight="1">
      <c r="A485" s="267" t="s">
        <v>919</v>
      </c>
      <c r="B485" s="268" t="s">
        <v>920</v>
      </c>
      <c r="C485" s="269"/>
      <c r="D485" s="269">
        <v>269</v>
      </c>
      <c r="E485" s="263">
        <f t="shared" si="15"/>
        <v>-100</v>
      </c>
    </row>
    <row r="486" spans="1:5" ht="17.25" customHeight="1">
      <c r="A486" s="267" t="s">
        <v>921</v>
      </c>
      <c r="B486" s="268" t="s">
        <v>922</v>
      </c>
      <c r="C486" s="269">
        <v>100</v>
      </c>
      <c r="D486" s="269"/>
      <c r="E486" s="263" t="e">
        <f t="shared" si="15"/>
        <v>#DIV/0!</v>
      </c>
    </row>
    <row r="487" spans="1:5" ht="17.25" customHeight="1">
      <c r="A487" s="264" t="s">
        <v>923</v>
      </c>
      <c r="B487" s="265" t="s">
        <v>924</v>
      </c>
      <c r="C487" s="266">
        <f>SUM(C488:C489)</f>
        <v>9874</v>
      </c>
      <c r="D487" s="266">
        <f>SUM(D488:D489)</f>
        <v>28471</v>
      </c>
      <c r="E487" s="263">
        <f t="shared" si="15"/>
        <v>-65.31909662463559</v>
      </c>
    </row>
    <row r="488" spans="1:5" ht="17.25" customHeight="1">
      <c r="A488" s="267" t="s">
        <v>925</v>
      </c>
      <c r="B488" s="268" t="s">
        <v>926</v>
      </c>
      <c r="C488" s="269">
        <v>9874</v>
      </c>
      <c r="D488" s="269">
        <v>24686</v>
      </c>
      <c r="E488" s="263">
        <f t="shared" si="15"/>
        <v>-60.0016203516163</v>
      </c>
    </row>
    <row r="489" spans="1:5" ht="17.25" customHeight="1">
      <c r="A489" s="267" t="s">
        <v>927</v>
      </c>
      <c r="B489" s="268" t="s">
        <v>928</v>
      </c>
      <c r="C489" s="269"/>
      <c r="D489" s="269">
        <v>3785</v>
      </c>
      <c r="E489" s="263">
        <f t="shared" si="15"/>
        <v>-100</v>
      </c>
    </row>
    <row r="490" spans="1:5" ht="17.25" customHeight="1">
      <c r="A490" s="264" t="s">
        <v>929</v>
      </c>
      <c r="B490" s="265" t="s">
        <v>930</v>
      </c>
      <c r="C490" s="266">
        <f>SUM(C491:C492)</f>
        <v>1200</v>
      </c>
      <c r="D490" s="266">
        <f>SUM(D491:D492)</f>
        <v>716</v>
      </c>
      <c r="E490" s="263">
        <f t="shared" si="15"/>
        <v>67.5977653631285</v>
      </c>
    </row>
    <row r="491" spans="1:5" ht="17.25" customHeight="1">
      <c r="A491" s="267" t="s">
        <v>931</v>
      </c>
      <c r="B491" s="268" t="s">
        <v>932</v>
      </c>
      <c r="C491" s="269"/>
      <c r="D491" s="269">
        <v>70</v>
      </c>
      <c r="E491" s="263">
        <f t="shared" si="15"/>
        <v>-100</v>
      </c>
    </row>
    <row r="492" spans="1:5" ht="17.25" customHeight="1">
      <c r="A492" s="267" t="s">
        <v>933</v>
      </c>
      <c r="B492" s="268" t="s">
        <v>930</v>
      </c>
      <c r="C492" s="269">
        <v>1200</v>
      </c>
      <c r="D492" s="269">
        <v>646</v>
      </c>
      <c r="E492" s="263">
        <f t="shared" si="15"/>
        <v>85.75851393188853</v>
      </c>
    </row>
    <row r="493" spans="1:5" ht="17.25" customHeight="1">
      <c r="A493" s="272" t="s">
        <v>934</v>
      </c>
      <c r="B493" s="273" t="s">
        <v>935</v>
      </c>
      <c r="C493" s="266">
        <f>SUM(C494,C497,C499)</f>
        <v>1573</v>
      </c>
      <c r="D493" s="266">
        <f>SUM(D494,D497,D499)</f>
        <v>3243</v>
      </c>
      <c r="E493" s="263">
        <f t="shared" si="15"/>
        <v>-51.49552883132902</v>
      </c>
    </row>
    <row r="494" spans="1:5" ht="17.25" customHeight="1">
      <c r="A494" s="264" t="s">
        <v>936</v>
      </c>
      <c r="B494" s="265" t="s">
        <v>937</v>
      </c>
      <c r="C494" s="266">
        <f>SUM(C495:C496)</f>
        <v>943</v>
      </c>
      <c r="D494" s="266">
        <f>SUM(D495:D496)</f>
        <v>448</v>
      </c>
      <c r="E494" s="263">
        <f t="shared" si="15"/>
        <v>110.49107142857144</v>
      </c>
    </row>
    <row r="495" spans="1:5" ht="17.25" customHeight="1">
      <c r="A495" s="267" t="s">
        <v>938</v>
      </c>
      <c r="B495" s="268" t="s">
        <v>72</v>
      </c>
      <c r="C495" s="269">
        <v>333</v>
      </c>
      <c r="D495" s="269">
        <v>358</v>
      </c>
      <c r="E495" s="263">
        <f t="shared" si="15"/>
        <v>-6.983240223463682</v>
      </c>
    </row>
    <row r="496" spans="1:5" ht="17.25" customHeight="1">
      <c r="A496" s="267" t="s">
        <v>939</v>
      </c>
      <c r="B496" s="268" t="s">
        <v>940</v>
      </c>
      <c r="C496" s="269">
        <v>610</v>
      </c>
      <c r="D496" s="269">
        <v>90</v>
      </c>
      <c r="E496" s="263">
        <f aca="true" t="shared" si="16" ref="E496:E500">C496/D496*100-100</f>
        <v>577.7777777777777</v>
      </c>
    </row>
    <row r="497" spans="1:5" s="248" customFormat="1" ht="17.25" customHeight="1">
      <c r="A497" s="264" t="s">
        <v>941</v>
      </c>
      <c r="B497" s="265" t="s">
        <v>942</v>
      </c>
      <c r="C497" s="266">
        <f>SUM(C498)</f>
        <v>486</v>
      </c>
      <c r="D497" s="266">
        <f>SUM(D498)</f>
        <v>2301</v>
      </c>
      <c r="E497" s="263">
        <f t="shared" si="16"/>
        <v>-78.8787483702738</v>
      </c>
    </row>
    <row r="498" spans="1:5" s="248" customFormat="1" ht="17.25" customHeight="1">
      <c r="A498" s="267" t="s">
        <v>943</v>
      </c>
      <c r="B498" s="268" t="s">
        <v>944</v>
      </c>
      <c r="C498" s="269">
        <v>486</v>
      </c>
      <c r="D498" s="269">
        <v>2301</v>
      </c>
      <c r="E498" s="263">
        <f t="shared" si="16"/>
        <v>-78.8787483702738</v>
      </c>
    </row>
    <row r="499" spans="1:5" ht="17.25" customHeight="1">
      <c r="A499" s="264" t="s">
        <v>945</v>
      </c>
      <c r="B499" s="265" t="s">
        <v>946</v>
      </c>
      <c r="C499" s="266">
        <f>SUM(C500)</f>
        <v>144</v>
      </c>
      <c r="D499" s="266">
        <f>SUM(D500)</f>
        <v>494</v>
      </c>
      <c r="E499" s="263">
        <f t="shared" si="16"/>
        <v>-70.8502024291498</v>
      </c>
    </row>
    <row r="500" spans="1:5" ht="17.25" customHeight="1">
      <c r="A500" s="267" t="s">
        <v>947</v>
      </c>
      <c r="B500" s="268" t="s">
        <v>944</v>
      </c>
      <c r="C500" s="269">
        <v>144</v>
      </c>
      <c r="D500" s="269">
        <v>494</v>
      </c>
      <c r="E500" s="263">
        <f t="shared" si="16"/>
        <v>-70.8502024291498</v>
      </c>
    </row>
    <row r="501" spans="1:5" ht="17.25" customHeight="1">
      <c r="A501" s="264" t="s">
        <v>948</v>
      </c>
      <c r="B501" s="265" t="s">
        <v>949</v>
      </c>
      <c r="C501" s="266"/>
      <c r="D501" s="266">
        <v>246</v>
      </c>
      <c r="E501" s="263"/>
    </row>
    <row r="502" spans="1:5" ht="17.25" customHeight="1">
      <c r="A502" s="264" t="s">
        <v>950</v>
      </c>
      <c r="B502" s="265" t="s">
        <v>951</v>
      </c>
      <c r="C502" s="266">
        <f>SUM(C503,C504)</f>
        <v>0</v>
      </c>
      <c r="D502" s="266">
        <f>SUM(D503,D504)</f>
        <v>283</v>
      </c>
      <c r="E502" s="263">
        <f aca="true" t="shared" si="17" ref="E502:E566">C502/D502*100-100</f>
        <v>-100</v>
      </c>
    </row>
    <row r="503" spans="1:5" ht="17.25" customHeight="1">
      <c r="A503" s="264" t="s">
        <v>952</v>
      </c>
      <c r="B503" s="265" t="s">
        <v>953</v>
      </c>
      <c r="C503" s="266">
        <v>0</v>
      </c>
      <c r="D503" s="266">
        <v>0</v>
      </c>
      <c r="E503" s="263" t="e">
        <f t="shared" si="17"/>
        <v>#DIV/0!</v>
      </c>
    </row>
    <row r="504" spans="1:5" ht="17.25" customHeight="1">
      <c r="A504" s="264" t="s">
        <v>954</v>
      </c>
      <c r="B504" s="265" t="s">
        <v>955</v>
      </c>
      <c r="C504" s="266"/>
      <c r="D504" s="266">
        <v>283</v>
      </c>
      <c r="E504" s="263"/>
    </row>
    <row r="505" spans="1:5" ht="17.25" customHeight="1">
      <c r="A505" s="264" t="s">
        <v>956</v>
      </c>
      <c r="B505" s="265" t="s">
        <v>957</v>
      </c>
      <c r="C505" s="266">
        <f>SUM(C506,C515,C517,C522)</f>
        <v>16814</v>
      </c>
      <c r="D505" s="266">
        <f>SUM(D506,D515,D517)</f>
        <v>32538</v>
      </c>
      <c r="E505" s="263">
        <f t="shared" si="17"/>
        <v>-48.32503534329092</v>
      </c>
    </row>
    <row r="506" spans="1:5" ht="17.25" customHeight="1">
      <c r="A506" s="264" t="s">
        <v>958</v>
      </c>
      <c r="B506" s="265" t="s">
        <v>959</v>
      </c>
      <c r="C506" s="266">
        <f>SUM(C507:C514)</f>
        <v>16006</v>
      </c>
      <c r="D506" s="266">
        <f>SUM(D507:D514)</f>
        <v>31632</v>
      </c>
      <c r="E506" s="263">
        <f t="shared" si="17"/>
        <v>-49.39934243803743</v>
      </c>
    </row>
    <row r="507" spans="1:5" ht="17.25" customHeight="1">
      <c r="A507" s="267" t="s">
        <v>960</v>
      </c>
      <c r="B507" s="268" t="s">
        <v>72</v>
      </c>
      <c r="C507" s="269">
        <v>7552</v>
      </c>
      <c r="D507" s="269">
        <v>8890</v>
      </c>
      <c r="E507" s="263">
        <f t="shared" si="17"/>
        <v>-15.05061867266592</v>
      </c>
    </row>
    <row r="508" spans="1:5" ht="17.25" customHeight="1">
      <c r="A508" s="267" t="s">
        <v>961</v>
      </c>
      <c r="B508" s="268" t="s">
        <v>98</v>
      </c>
      <c r="C508" s="269">
        <v>46</v>
      </c>
      <c r="D508" s="269">
        <v>121</v>
      </c>
      <c r="E508" s="263">
        <f t="shared" si="17"/>
        <v>-61.98347107438016</v>
      </c>
    </row>
    <row r="509" spans="1:5" ht="17.25" customHeight="1">
      <c r="A509" s="267" t="s">
        <v>962</v>
      </c>
      <c r="B509" s="268" t="s">
        <v>963</v>
      </c>
      <c r="C509" s="269">
        <v>412</v>
      </c>
      <c r="D509" s="269">
        <v>2648</v>
      </c>
      <c r="E509" s="263">
        <f t="shared" si="17"/>
        <v>-84.44108761329305</v>
      </c>
    </row>
    <row r="510" spans="1:5" ht="17.25" customHeight="1">
      <c r="A510" s="267" t="s">
        <v>964</v>
      </c>
      <c r="B510" s="268" t="s">
        <v>965</v>
      </c>
      <c r="C510" s="276"/>
      <c r="D510" s="276"/>
      <c r="E510" s="263" t="e">
        <f t="shared" si="17"/>
        <v>#DIV/0!</v>
      </c>
    </row>
    <row r="511" spans="1:5" ht="17.25" customHeight="1">
      <c r="A511" s="267" t="s">
        <v>966</v>
      </c>
      <c r="B511" s="268" t="s">
        <v>967</v>
      </c>
      <c r="C511" s="276">
        <v>7220</v>
      </c>
      <c r="D511" s="269">
        <v>18343</v>
      </c>
      <c r="E511" s="263">
        <f t="shared" si="17"/>
        <v>-60.63893583383307</v>
      </c>
    </row>
    <row r="512" spans="1:5" ht="17.25" customHeight="1">
      <c r="A512" s="267" t="s">
        <v>968</v>
      </c>
      <c r="B512" s="268" t="s">
        <v>969</v>
      </c>
      <c r="C512" s="269">
        <v>9</v>
      </c>
      <c r="D512" s="269">
        <v>588</v>
      </c>
      <c r="E512" s="263">
        <f t="shared" si="17"/>
        <v>-98.46938775510205</v>
      </c>
    </row>
    <row r="513" spans="1:5" ht="17.25" customHeight="1">
      <c r="A513" s="267" t="s">
        <v>970</v>
      </c>
      <c r="B513" s="268" t="s">
        <v>971</v>
      </c>
      <c r="C513" s="276"/>
      <c r="D513" s="276">
        <v>2</v>
      </c>
      <c r="E513" s="263">
        <f t="shared" si="17"/>
        <v>-100</v>
      </c>
    </row>
    <row r="514" spans="1:5" ht="17.25" customHeight="1">
      <c r="A514" s="267" t="s">
        <v>972</v>
      </c>
      <c r="B514" s="268" t="s">
        <v>973</v>
      </c>
      <c r="C514" s="269">
        <v>767</v>
      </c>
      <c r="D514" s="269">
        <v>1040</v>
      </c>
      <c r="E514" s="263">
        <f t="shared" si="17"/>
        <v>-26.25</v>
      </c>
    </row>
    <row r="515" spans="1:5" ht="17.25" customHeight="1">
      <c r="A515" s="264" t="s">
        <v>974</v>
      </c>
      <c r="B515" s="265" t="s">
        <v>975</v>
      </c>
      <c r="C515" s="266">
        <f>SUM(C516)</f>
        <v>0</v>
      </c>
      <c r="D515" s="266">
        <f>SUM(D516)</f>
        <v>0</v>
      </c>
      <c r="E515" s="263" t="e">
        <f t="shared" si="17"/>
        <v>#DIV/0!</v>
      </c>
    </row>
    <row r="516" spans="1:5" ht="17.25" customHeight="1">
      <c r="A516" s="270" t="s">
        <v>976</v>
      </c>
      <c r="B516" s="271" t="s">
        <v>977</v>
      </c>
      <c r="C516" s="276"/>
      <c r="D516" s="276"/>
      <c r="E516" s="263" t="e">
        <f t="shared" si="17"/>
        <v>#DIV/0!</v>
      </c>
    </row>
    <row r="517" spans="1:5" ht="17.25" customHeight="1">
      <c r="A517" s="272" t="s">
        <v>978</v>
      </c>
      <c r="B517" s="273" t="s">
        <v>979</v>
      </c>
      <c r="C517" s="266">
        <f>SUM(C518:C521)</f>
        <v>807</v>
      </c>
      <c r="D517" s="266">
        <f>SUM(D518:D521)</f>
        <v>906</v>
      </c>
      <c r="E517" s="263">
        <f t="shared" si="17"/>
        <v>-10.927152317880797</v>
      </c>
    </row>
    <row r="518" spans="1:5" ht="17.25" customHeight="1">
      <c r="A518" s="267" t="s">
        <v>980</v>
      </c>
      <c r="B518" s="268" t="s">
        <v>981</v>
      </c>
      <c r="C518" s="269">
        <v>210</v>
      </c>
      <c r="D518" s="269">
        <v>245</v>
      </c>
      <c r="E518" s="263">
        <f t="shared" si="17"/>
        <v>-14.285714285714292</v>
      </c>
    </row>
    <row r="519" spans="1:5" ht="17.25" customHeight="1">
      <c r="A519" s="267" t="s">
        <v>982</v>
      </c>
      <c r="B519" s="268" t="s">
        <v>983</v>
      </c>
      <c r="C519" s="269"/>
      <c r="D519" s="269">
        <v>80</v>
      </c>
      <c r="E519" s="263">
        <f t="shared" si="17"/>
        <v>-100</v>
      </c>
    </row>
    <row r="520" spans="1:5" ht="17.25" customHeight="1">
      <c r="A520" s="267" t="s">
        <v>984</v>
      </c>
      <c r="B520" s="268" t="s">
        <v>985</v>
      </c>
      <c r="C520" s="269"/>
      <c r="D520" s="269">
        <v>535</v>
      </c>
      <c r="E520" s="263">
        <f t="shared" si="17"/>
        <v>-100</v>
      </c>
    </row>
    <row r="521" spans="1:5" ht="17.25" customHeight="1">
      <c r="A521" s="267" t="s">
        <v>986</v>
      </c>
      <c r="B521" s="268" t="s">
        <v>987</v>
      </c>
      <c r="C521" s="269">
        <v>597</v>
      </c>
      <c r="D521" s="269">
        <v>46</v>
      </c>
      <c r="E521" s="263">
        <f t="shared" si="17"/>
        <v>1197.8260869565217</v>
      </c>
    </row>
    <row r="522" spans="1:5" s="248" customFormat="1" ht="17.25" customHeight="1">
      <c r="A522" s="264" t="s">
        <v>988</v>
      </c>
      <c r="B522" s="265" t="s">
        <v>989</v>
      </c>
      <c r="C522" s="266">
        <f>SUM(C523)</f>
        <v>1</v>
      </c>
      <c r="D522" s="266">
        <f>SUM(D523)</f>
        <v>0</v>
      </c>
      <c r="E522" s="263" t="e">
        <f t="shared" si="17"/>
        <v>#DIV/0!</v>
      </c>
    </row>
    <row r="523" spans="1:5" s="248" customFormat="1" ht="17.25" customHeight="1">
      <c r="A523" s="270" t="s">
        <v>990</v>
      </c>
      <c r="B523" s="271" t="s">
        <v>989</v>
      </c>
      <c r="C523" s="276">
        <v>1</v>
      </c>
      <c r="D523" s="276"/>
      <c r="E523" s="263" t="e">
        <f t="shared" si="17"/>
        <v>#DIV/0!</v>
      </c>
    </row>
    <row r="524" spans="1:5" ht="17.25" customHeight="1">
      <c r="A524" s="264" t="s">
        <v>991</v>
      </c>
      <c r="B524" s="265" t="s">
        <v>992</v>
      </c>
      <c r="C524" s="266">
        <f>SUM(C525,C530,C532)</f>
        <v>2099</v>
      </c>
      <c r="D524" s="266">
        <f>SUM(D525,D530,D532)</f>
        <v>4367</v>
      </c>
      <c r="E524" s="263">
        <f t="shared" si="17"/>
        <v>-51.93496679642776</v>
      </c>
    </row>
    <row r="525" spans="1:5" ht="17.25" customHeight="1">
      <c r="A525" s="264" t="s">
        <v>993</v>
      </c>
      <c r="B525" s="265" t="s">
        <v>994</v>
      </c>
      <c r="C525" s="266">
        <f>SUM(C526:C529)</f>
        <v>569</v>
      </c>
      <c r="D525" s="266">
        <f>SUM(D526:D529)</f>
        <v>1755</v>
      </c>
      <c r="E525" s="263">
        <f t="shared" si="17"/>
        <v>-67.57834757834758</v>
      </c>
    </row>
    <row r="526" spans="1:5" s="248" customFormat="1" ht="17.25" customHeight="1">
      <c r="A526" s="267" t="s">
        <v>995</v>
      </c>
      <c r="B526" s="268" t="s">
        <v>996</v>
      </c>
      <c r="C526" s="269"/>
      <c r="D526" s="269">
        <v>695</v>
      </c>
      <c r="E526" s="263">
        <f t="shared" si="17"/>
        <v>-100</v>
      </c>
    </row>
    <row r="527" spans="1:5" ht="17.25" customHeight="1">
      <c r="A527" s="267" t="s">
        <v>997</v>
      </c>
      <c r="B527" s="268" t="s">
        <v>998</v>
      </c>
      <c r="C527" s="269">
        <v>89</v>
      </c>
      <c r="D527" s="269">
        <v>24</v>
      </c>
      <c r="E527" s="263">
        <f t="shared" si="17"/>
        <v>270.83333333333337</v>
      </c>
    </row>
    <row r="528" spans="1:5" ht="17.25" customHeight="1">
      <c r="A528" s="267" t="s">
        <v>999</v>
      </c>
      <c r="B528" s="277" t="s">
        <v>1000</v>
      </c>
      <c r="C528" s="269">
        <v>466</v>
      </c>
      <c r="D528" s="269">
        <v>260</v>
      </c>
      <c r="E528" s="263">
        <f t="shared" si="17"/>
        <v>79.23076923076923</v>
      </c>
    </row>
    <row r="529" spans="1:5" ht="17.25" customHeight="1">
      <c r="A529" s="267" t="s">
        <v>1001</v>
      </c>
      <c r="B529" s="268" t="s">
        <v>1002</v>
      </c>
      <c r="C529" s="269">
        <v>14</v>
      </c>
      <c r="D529" s="269">
        <v>776</v>
      </c>
      <c r="E529" s="263">
        <f t="shared" si="17"/>
        <v>-98.19587628865979</v>
      </c>
    </row>
    <row r="530" spans="1:5" ht="17.25" customHeight="1">
      <c r="A530" s="264" t="s">
        <v>1003</v>
      </c>
      <c r="B530" s="265" t="s">
        <v>1004</v>
      </c>
      <c r="C530" s="266">
        <f>SUM(C531)</f>
        <v>221</v>
      </c>
      <c r="D530" s="266">
        <f>SUM(D531)</f>
        <v>283</v>
      </c>
      <c r="E530" s="263">
        <f t="shared" si="17"/>
        <v>-21.908127208480565</v>
      </c>
    </row>
    <row r="531" spans="1:5" ht="17.25" customHeight="1">
      <c r="A531" s="267" t="s">
        <v>1005</v>
      </c>
      <c r="B531" s="268" t="s">
        <v>1006</v>
      </c>
      <c r="C531" s="269">
        <v>221</v>
      </c>
      <c r="D531" s="269">
        <v>283</v>
      </c>
      <c r="E531" s="263">
        <f t="shared" si="17"/>
        <v>-21.908127208480565</v>
      </c>
    </row>
    <row r="532" spans="1:5" ht="17.25" customHeight="1">
      <c r="A532" s="264" t="s">
        <v>1007</v>
      </c>
      <c r="B532" s="265" t="s">
        <v>1008</v>
      </c>
      <c r="C532" s="266">
        <f>SUM(C533:C534)</f>
        <v>1309</v>
      </c>
      <c r="D532" s="266">
        <f>SUM(D533:D534)</f>
        <v>2329</v>
      </c>
      <c r="E532" s="263">
        <f t="shared" si="17"/>
        <v>-43.79562043795621</v>
      </c>
    </row>
    <row r="533" spans="1:5" ht="17.25" customHeight="1">
      <c r="A533" s="270" t="s">
        <v>1009</v>
      </c>
      <c r="B533" s="271" t="s">
        <v>1010</v>
      </c>
      <c r="C533" s="269">
        <v>358</v>
      </c>
      <c r="D533" s="269">
        <v>402</v>
      </c>
      <c r="E533" s="263">
        <f t="shared" si="17"/>
        <v>-10.945273631840791</v>
      </c>
    </row>
    <row r="534" spans="1:5" ht="17.25" customHeight="1">
      <c r="A534" s="270" t="s">
        <v>1011</v>
      </c>
      <c r="B534" s="271" t="s">
        <v>1012</v>
      </c>
      <c r="C534" s="269">
        <v>951</v>
      </c>
      <c r="D534" s="269">
        <v>1927</v>
      </c>
      <c r="E534" s="263">
        <f t="shared" si="17"/>
        <v>-50.64867669953295</v>
      </c>
    </row>
    <row r="535" spans="1:5" ht="17.25" customHeight="1">
      <c r="A535" s="264" t="s">
        <v>1013</v>
      </c>
      <c r="B535" s="265" t="s">
        <v>1014</v>
      </c>
      <c r="C535" s="266">
        <f>SUM(C536,C539,C541)</f>
        <v>8</v>
      </c>
      <c r="D535" s="266">
        <f>SUM(D536,D539,D541)</f>
        <v>1589</v>
      </c>
      <c r="E535" s="263">
        <f t="shared" si="17"/>
        <v>-99.49653870358716</v>
      </c>
    </row>
    <row r="536" spans="1:5" ht="17.25" customHeight="1">
      <c r="A536" s="264" t="s">
        <v>1015</v>
      </c>
      <c r="B536" s="265" t="s">
        <v>1016</v>
      </c>
      <c r="C536" s="266">
        <f>SUM(C537:C539)</f>
        <v>8</v>
      </c>
      <c r="D536" s="266">
        <f>SUM(D537:D539)</f>
        <v>157</v>
      </c>
      <c r="E536" s="263">
        <f t="shared" si="17"/>
        <v>-94.90445859872611</v>
      </c>
    </row>
    <row r="537" spans="1:5" ht="17.25" customHeight="1">
      <c r="A537" s="267" t="s">
        <v>1017</v>
      </c>
      <c r="B537" s="268" t="s">
        <v>1018</v>
      </c>
      <c r="C537" s="269">
        <v>8</v>
      </c>
      <c r="D537" s="269">
        <v>8</v>
      </c>
      <c r="E537" s="263">
        <f t="shared" si="17"/>
        <v>0</v>
      </c>
    </row>
    <row r="538" spans="1:5" ht="17.25" customHeight="1">
      <c r="A538" s="267" t="s">
        <v>1019</v>
      </c>
      <c r="B538" s="268" t="s">
        <v>1020</v>
      </c>
      <c r="C538" s="269"/>
      <c r="D538" s="269">
        <v>149</v>
      </c>
      <c r="E538" s="263">
        <f t="shared" si="17"/>
        <v>-100</v>
      </c>
    </row>
    <row r="539" spans="1:5" ht="17.25" customHeight="1">
      <c r="A539" s="264" t="s">
        <v>1021</v>
      </c>
      <c r="B539" s="265" t="s">
        <v>1022</v>
      </c>
      <c r="C539" s="266">
        <f>SUM(C540)</f>
        <v>0</v>
      </c>
      <c r="D539" s="266">
        <f>SUM(D540)</f>
        <v>0</v>
      </c>
      <c r="E539" s="263" t="e">
        <f t="shared" si="17"/>
        <v>#DIV/0!</v>
      </c>
    </row>
    <row r="540" spans="1:5" ht="17.25" customHeight="1">
      <c r="A540" s="267" t="s">
        <v>1023</v>
      </c>
      <c r="B540" s="268" t="s">
        <v>1024</v>
      </c>
      <c r="C540" s="269">
        <v>0</v>
      </c>
      <c r="D540" s="269">
        <v>0</v>
      </c>
      <c r="E540" s="263" t="e">
        <f t="shared" si="17"/>
        <v>#DIV/0!</v>
      </c>
    </row>
    <row r="541" spans="1:5" s="248" customFormat="1" ht="17.25" customHeight="1">
      <c r="A541" s="264" t="s">
        <v>1025</v>
      </c>
      <c r="B541" s="265" t="s">
        <v>1026</v>
      </c>
      <c r="C541" s="266">
        <f>SUM(C542)</f>
        <v>0</v>
      </c>
      <c r="D541" s="266">
        <f>SUM(D542)</f>
        <v>1432</v>
      </c>
      <c r="E541" s="263">
        <f t="shared" si="17"/>
        <v>-100</v>
      </c>
    </row>
    <row r="542" spans="1:5" s="248" customFormat="1" ht="17.25" customHeight="1">
      <c r="A542" s="267" t="s">
        <v>1027</v>
      </c>
      <c r="B542" s="268" t="s">
        <v>1028</v>
      </c>
      <c r="C542" s="269"/>
      <c r="D542" s="269">
        <v>1432</v>
      </c>
      <c r="E542" s="263">
        <f t="shared" si="17"/>
        <v>-100</v>
      </c>
    </row>
    <row r="543" spans="1:5" ht="17.25" customHeight="1">
      <c r="A543" s="278" t="s">
        <v>1029</v>
      </c>
      <c r="B543" s="279" t="s">
        <v>1030</v>
      </c>
      <c r="C543" s="266">
        <f>SUM(C544,C554,C559,C562,C564,C567,C572)</f>
        <v>10066</v>
      </c>
      <c r="D543" s="266">
        <f>SUM(D544,D554,D559,D562,D564,D567,D572)</f>
        <v>23827</v>
      </c>
      <c r="E543" s="263">
        <f t="shared" si="17"/>
        <v>-57.753808704410964</v>
      </c>
    </row>
    <row r="544" spans="1:5" ht="17.25" customHeight="1">
      <c r="A544" s="264" t="s">
        <v>1031</v>
      </c>
      <c r="B544" s="265" t="s">
        <v>1032</v>
      </c>
      <c r="C544" s="266">
        <f>SUM(C545:C553)</f>
        <v>1589</v>
      </c>
      <c r="D544" s="266">
        <f>SUM(D545:D553)</f>
        <v>7158</v>
      </c>
      <c r="E544" s="263">
        <f t="shared" si="17"/>
        <v>-77.80106174909193</v>
      </c>
    </row>
    <row r="545" spans="1:5" ht="17.25" customHeight="1">
      <c r="A545" s="267" t="s">
        <v>1033</v>
      </c>
      <c r="B545" s="268" t="s">
        <v>72</v>
      </c>
      <c r="C545" s="269">
        <v>1031</v>
      </c>
      <c r="D545" s="269">
        <v>1263</v>
      </c>
      <c r="E545" s="263">
        <f t="shared" si="17"/>
        <v>-18.368962787015036</v>
      </c>
    </row>
    <row r="546" spans="1:5" s="248" customFormat="1" ht="17.25" customHeight="1">
      <c r="A546" s="267" t="s">
        <v>1034</v>
      </c>
      <c r="B546" s="268" t="s">
        <v>98</v>
      </c>
      <c r="C546" s="269">
        <v>5</v>
      </c>
      <c r="D546" s="269"/>
      <c r="E546" s="263" t="e">
        <f t="shared" si="17"/>
        <v>#DIV/0!</v>
      </c>
    </row>
    <row r="547" spans="1:5" s="248" customFormat="1" ht="17.25" customHeight="1">
      <c r="A547" s="267" t="s">
        <v>1035</v>
      </c>
      <c r="B547" s="268" t="s">
        <v>99</v>
      </c>
      <c r="C547" s="269">
        <v>38</v>
      </c>
      <c r="D547" s="269"/>
      <c r="E547" s="263" t="e">
        <f t="shared" si="17"/>
        <v>#DIV/0!</v>
      </c>
    </row>
    <row r="548" spans="1:5" ht="17.25" customHeight="1">
      <c r="A548" s="280" t="s">
        <v>1036</v>
      </c>
      <c r="B548" s="281" t="s">
        <v>1037</v>
      </c>
      <c r="C548" s="269">
        <v>24</v>
      </c>
      <c r="D548" s="269">
        <v>25</v>
      </c>
      <c r="E548" s="263">
        <f t="shared" si="17"/>
        <v>-4</v>
      </c>
    </row>
    <row r="549" spans="1:5" s="248" customFormat="1" ht="17.25" customHeight="1">
      <c r="A549" s="280" t="s">
        <v>1038</v>
      </c>
      <c r="B549" s="281" t="s">
        <v>1039</v>
      </c>
      <c r="C549" s="269">
        <v>82</v>
      </c>
      <c r="D549" s="269"/>
      <c r="E549" s="263" t="e">
        <f t="shared" si="17"/>
        <v>#DIV/0!</v>
      </c>
    </row>
    <row r="550" spans="1:5" ht="17.25" customHeight="1">
      <c r="A550" s="280">
        <v>2240108</v>
      </c>
      <c r="B550" s="281" t="s">
        <v>1040</v>
      </c>
      <c r="C550" s="269">
        <v>111</v>
      </c>
      <c r="D550" s="269">
        <v>916</v>
      </c>
      <c r="E550" s="263">
        <f t="shared" si="17"/>
        <v>-87.882096069869</v>
      </c>
    </row>
    <row r="551" spans="1:5" s="248" customFormat="1" ht="17.25" customHeight="1">
      <c r="A551" s="280">
        <v>2240109</v>
      </c>
      <c r="B551" s="281" t="s">
        <v>1041</v>
      </c>
      <c r="C551" s="269">
        <v>74</v>
      </c>
      <c r="D551" s="269">
        <v>30</v>
      </c>
      <c r="E551" s="263">
        <f t="shared" si="17"/>
        <v>146.66666666666669</v>
      </c>
    </row>
    <row r="552" spans="1:5" ht="17.25" customHeight="1">
      <c r="A552" s="280" t="s">
        <v>1042</v>
      </c>
      <c r="B552" s="281" t="s">
        <v>107</v>
      </c>
      <c r="C552" s="269"/>
      <c r="D552" s="269">
        <v>2938</v>
      </c>
      <c r="E552" s="263">
        <f t="shared" si="17"/>
        <v>-100</v>
      </c>
    </row>
    <row r="553" spans="1:5" ht="17.25" customHeight="1">
      <c r="A553" s="280" t="s">
        <v>1043</v>
      </c>
      <c r="B553" s="281" t="s">
        <v>1044</v>
      </c>
      <c r="C553" s="269">
        <v>224</v>
      </c>
      <c r="D553" s="269">
        <v>1986</v>
      </c>
      <c r="E553" s="263">
        <f t="shared" si="17"/>
        <v>-88.72104733131923</v>
      </c>
    </row>
    <row r="554" spans="1:5" ht="17.25" customHeight="1">
      <c r="A554" s="282" t="s">
        <v>1045</v>
      </c>
      <c r="B554" s="283" t="s">
        <v>1046</v>
      </c>
      <c r="C554" s="266">
        <f>SUM(C555:C558)</f>
        <v>3382</v>
      </c>
      <c r="D554" s="266">
        <f>SUM(D555:D558)</f>
        <v>3293</v>
      </c>
      <c r="E554" s="263">
        <f t="shared" si="17"/>
        <v>2.7027027027026946</v>
      </c>
    </row>
    <row r="555" spans="1:5" ht="17.25" customHeight="1">
      <c r="A555" s="280" t="s">
        <v>1047</v>
      </c>
      <c r="B555" s="281" t="s">
        <v>72</v>
      </c>
      <c r="C555" s="269">
        <v>1139</v>
      </c>
      <c r="D555" s="269">
        <v>680</v>
      </c>
      <c r="E555" s="263">
        <f t="shared" si="17"/>
        <v>67.5</v>
      </c>
    </row>
    <row r="556" spans="1:5" ht="17.25" customHeight="1">
      <c r="A556" s="280" t="s">
        <v>1048</v>
      </c>
      <c r="B556" s="281" t="s">
        <v>98</v>
      </c>
      <c r="C556" s="269">
        <v>40</v>
      </c>
      <c r="D556" s="269">
        <v>535</v>
      </c>
      <c r="E556" s="263">
        <f t="shared" si="17"/>
        <v>-92.5233644859813</v>
      </c>
    </row>
    <row r="557" spans="1:5" ht="17.25" customHeight="1">
      <c r="A557" s="280" t="s">
        <v>1049</v>
      </c>
      <c r="B557" s="281" t="s">
        <v>1050</v>
      </c>
      <c r="C557" s="269">
        <v>765</v>
      </c>
      <c r="D557" s="269">
        <v>688</v>
      </c>
      <c r="E557" s="263">
        <f t="shared" si="17"/>
        <v>11.191860465116292</v>
      </c>
    </row>
    <row r="558" spans="1:5" ht="17.25" customHeight="1">
      <c r="A558" s="280" t="s">
        <v>1051</v>
      </c>
      <c r="B558" s="281" t="s">
        <v>1052</v>
      </c>
      <c r="C558" s="269">
        <v>1438</v>
      </c>
      <c r="D558" s="269">
        <v>1390</v>
      </c>
      <c r="E558" s="263">
        <f t="shared" si="17"/>
        <v>3.4532374100719494</v>
      </c>
    </row>
    <row r="559" spans="1:5" ht="17.25" customHeight="1">
      <c r="A559" s="282" t="s">
        <v>1053</v>
      </c>
      <c r="B559" s="283" t="s">
        <v>1054</v>
      </c>
      <c r="C559" s="266">
        <f>SUM(C560:C561)</f>
        <v>525</v>
      </c>
      <c r="D559" s="266">
        <f>SUM(D560:D561)</f>
        <v>10</v>
      </c>
      <c r="E559" s="263">
        <f t="shared" si="17"/>
        <v>5150</v>
      </c>
    </row>
    <row r="560" spans="1:5" ht="17.25" customHeight="1">
      <c r="A560" s="280" t="s">
        <v>1055</v>
      </c>
      <c r="B560" s="281" t="s">
        <v>1056</v>
      </c>
      <c r="C560" s="269">
        <v>525</v>
      </c>
      <c r="D560" s="269">
        <v>10</v>
      </c>
      <c r="E560" s="263">
        <f t="shared" si="17"/>
        <v>5150</v>
      </c>
    </row>
    <row r="561" spans="1:5" ht="17.25" customHeight="1">
      <c r="A561" s="280" t="s">
        <v>1057</v>
      </c>
      <c r="B561" s="281" t="s">
        <v>1058</v>
      </c>
      <c r="C561" s="269">
        <v>0</v>
      </c>
      <c r="D561" s="269">
        <v>0</v>
      </c>
      <c r="E561" s="263" t="e">
        <f t="shared" si="17"/>
        <v>#DIV/0!</v>
      </c>
    </row>
    <row r="562" spans="1:5" ht="17.25" customHeight="1">
      <c r="A562" s="282" t="s">
        <v>1059</v>
      </c>
      <c r="B562" s="283" t="s">
        <v>1060</v>
      </c>
      <c r="C562" s="266">
        <f>SUM(C563)</f>
        <v>0</v>
      </c>
      <c r="D562" s="266">
        <f>SUM(D563)</f>
        <v>47</v>
      </c>
      <c r="E562" s="263">
        <f t="shared" si="17"/>
        <v>-100</v>
      </c>
    </row>
    <row r="563" spans="1:5" ht="17.25" customHeight="1">
      <c r="A563" s="280" t="s">
        <v>1061</v>
      </c>
      <c r="B563" s="281" t="s">
        <v>1062</v>
      </c>
      <c r="C563" s="269"/>
      <c r="D563" s="269">
        <v>47</v>
      </c>
      <c r="E563" s="263">
        <f t="shared" si="17"/>
        <v>-100</v>
      </c>
    </row>
    <row r="564" spans="1:5" ht="17.25" customHeight="1">
      <c r="A564" s="282" t="s">
        <v>1063</v>
      </c>
      <c r="B564" s="283" t="s">
        <v>1064</v>
      </c>
      <c r="C564" s="266">
        <f>SUM(C565:C566)</f>
        <v>666</v>
      </c>
      <c r="D564" s="266">
        <f>SUM(D565:D566)</f>
        <v>1258</v>
      </c>
      <c r="E564" s="263">
        <f t="shared" si="17"/>
        <v>-47.05882352941176</v>
      </c>
    </row>
    <row r="565" spans="1:5" s="248" customFormat="1" ht="17.25" customHeight="1">
      <c r="A565" s="280" t="s">
        <v>1065</v>
      </c>
      <c r="B565" s="281" t="s">
        <v>1066</v>
      </c>
      <c r="C565" s="269">
        <v>31</v>
      </c>
      <c r="D565" s="269">
        <v>1258</v>
      </c>
      <c r="E565" s="263">
        <f t="shared" si="17"/>
        <v>-97.53577106518283</v>
      </c>
    </row>
    <row r="566" spans="1:5" ht="17.25" customHeight="1">
      <c r="A566" s="280">
        <v>2240699</v>
      </c>
      <c r="B566" s="281" t="s">
        <v>1067</v>
      </c>
      <c r="C566" s="269">
        <v>635</v>
      </c>
      <c r="D566" s="269"/>
      <c r="E566" s="263" t="e">
        <f t="shared" si="17"/>
        <v>#DIV/0!</v>
      </c>
    </row>
    <row r="567" spans="1:5" ht="17.25" customHeight="1">
      <c r="A567" s="282" t="s">
        <v>1068</v>
      </c>
      <c r="B567" s="283" t="s">
        <v>1069</v>
      </c>
      <c r="C567" s="266">
        <f>SUM(C568:C571)</f>
        <v>3903</v>
      </c>
      <c r="D567" s="266">
        <f>SUM(D568:D571)</f>
        <v>11865</v>
      </c>
      <c r="E567" s="263">
        <f aca="true" t="shared" si="18" ref="E567:E580">C567/D567*100-100</f>
        <v>-67.10493046776233</v>
      </c>
    </row>
    <row r="568" spans="1:5" ht="17.25" customHeight="1">
      <c r="A568" s="280" t="s">
        <v>1070</v>
      </c>
      <c r="B568" s="281" t="s">
        <v>1071</v>
      </c>
      <c r="C568" s="269"/>
      <c r="D568" s="269">
        <v>571</v>
      </c>
      <c r="E568" s="263">
        <f t="shared" si="18"/>
        <v>-100</v>
      </c>
    </row>
    <row r="569" spans="1:5" s="248" customFormat="1" ht="17.25" customHeight="1">
      <c r="A569" s="280" t="s">
        <v>1072</v>
      </c>
      <c r="B569" s="281" t="s">
        <v>1073</v>
      </c>
      <c r="C569" s="269">
        <v>246</v>
      </c>
      <c r="D569" s="269">
        <v>20</v>
      </c>
      <c r="E569" s="263">
        <f t="shared" si="18"/>
        <v>1130</v>
      </c>
    </row>
    <row r="570" spans="1:5" ht="17.25" customHeight="1">
      <c r="A570" s="280" t="s">
        <v>1074</v>
      </c>
      <c r="B570" s="281" t="s">
        <v>1075</v>
      </c>
      <c r="C570" s="269">
        <v>3656</v>
      </c>
      <c r="D570" s="269">
        <v>9769</v>
      </c>
      <c r="E570" s="263">
        <f t="shared" si="18"/>
        <v>-62.575493909304946</v>
      </c>
    </row>
    <row r="571" spans="1:5" ht="17.25" customHeight="1">
      <c r="A571" s="280" t="s">
        <v>1076</v>
      </c>
      <c r="B571" s="281" t="s">
        <v>1077</v>
      </c>
      <c r="C571" s="269">
        <v>1</v>
      </c>
      <c r="D571" s="269">
        <v>1505</v>
      </c>
      <c r="E571" s="263">
        <f t="shared" si="18"/>
        <v>-99.93355481727575</v>
      </c>
    </row>
    <row r="572" spans="1:5" s="248" customFormat="1" ht="17.25" customHeight="1">
      <c r="A572" s="282">
        <v>22499</v>
      </c>
      <c r="B572" s="283" t="s">
        <v>1078</v>
      </c>
      <c r="C572" s="266">
        <v>1</v>
      </c>
      <c r="D572" s="266">
        <v>196</v>
      </c>
      <c r="E572" s="263">
        <f t="shared" si="18"/>
        <v>-99.48979591836735</v>
      </c>
    </row>
    <row r="573" spans="1:5" ht="17.25" customHeight="1">
      <c r="A573" s="282" t="s">
        <v>1079</v>
      </c>
      <c r="B573" s="283" t="s">
        <v>955</v>
      </c>
      <c r="C573" s="266">
        <f aca="true" t="shared" si="19" ref="C573:C577">SUM(C574)</f>
        <v>0</v>
      </c>
      <c r="D573" s="266">
        <f aca="true" t="shared" si="20" ref="D573:D577">SUM(D574)</f>
        <v>18</v>
      </c>
      <c r="E573" s="263">
        <f t="shared" si="18"/>
        <v>-100</v>
      </c>
    </row>
    <row r="574" spans="1:5" ht="17.25" customHeight="1">
      <c r="A574" s="282" t="s">
        <v>1080</v>
      </c>
      <c r="B574" s="283" t="s">
        <v>955</v>
      </c>
      <c r="C574" s="266">
        <f t="shared" si="19"/>
        <v>0</v>
      </c>
      <c r="D574" s="266">
        <f t="shared" si="20"/>
        <v>18</v>
      </c>
      <c r="E574" s="263">
        <f t="shared" si="18"/>
        <v>-100</v>
      </c>
    </row>
    <row r="575" spans="1:5" ht="17.25" customHeight="1">
      <c r="A575" s="280" t="s">
        <v>1081</v>
      </c>
      <c r="B575" s="281" t="s">
        <v>955</v>
      </c>
      <c r="C575" s="269"/>
      <c r="D575" s="269">
        <v>18</v>
      </c>
      <c r="E575" s="263">
        <f t="shared" si="18"/>
        <v>-100</v>
      </c>
    </row>
    <row r="576" spans="1:5" ht="17.25" customHeight="1">
      <c r="A576" s="282" t="s">
        <v>1082</v>
      </c>
      <c r="B576" s="283" t="s">
        <v>1083</v>
      </c>
      <c r="C576" s="266">
        <f t="shared" si="19"/>
        <v>21354</v>
      </c>
      <c r="D576" s="266">
        <f t="shared" si="20"/>
        <v>21172</v>
      </c>
      <c r="E576" s="263">
        <f t="shared" si="18"/>
        <v>0.8596259210277708</v>
      </c>
    </row>
    <row r="577" spans="1:5" ht="17.25" customHeight="1">
      <c r="A577" s="282" t="s">
        <v>1084</v>
      </c>
      <c r="B577" s="283" t="s">
        <v>1085</v>
      </c>
      <c r="C577" s="266">
        <f t="shared" si="19"/>
        <v>21354</v>
      </c>
      <c r="D577" s="266">
        <f t="shared" si="20"/>
        <v>21172</v>
      </c>
      <c r="E577" s="263">
        <f t="shared" si="18"/>
        <v>0.8596259210277708</v>
      </c>
    </row>
    <row r="578" spans="1:5" ht="17.25" customHeight="1">
      <c r="A578" s="280" t="s">
        <v>1086</v>
      </c>
      <c r="B578" s="281" t="s">
        <v>1087</v>
      </c>
      <c r="C578" s="269">
        <v>21354</v>
      </c>
      <c r="D578" s="269">
        <v>21172</v>
      </c>
      <c r="E578" s="263">
        <f t="shared" si="18"/>
        <v>0.8596259210277708</v>
      </c>
    </row>
    <row r="579" spans="1:5" ht="17.25" customHeight="1">
      <c r="A579" s="282" t="s">
        <v>1088</v>
      </c>
      <c r="B579" s="283" t="s">
        <v>1089</v>
      </c>
      <c r="C579" s="266">
        <f>SUM(C580)</f>
        <v>15</v>
      </c>
      <c r="D579" s="266">
        <f>SUM(D580)</f>
        <v>34</v>
      </c>
      <c r="E579" s="263">
        <f t="shared" si="18"/>
        <v>-55.88235294117647</v>
      </c>
    </row>
    <row r="580" spans="1:5" s="248" customFormat="1" ht="17.25" customHeight="1">
      <c r="A580" s="282" t="s">
        <v>1090</v>
      </c>
      <c r="B580" s="283" t="s">
        <v>1091</v>
      </c>
      <c r="C580" s="266">
        <v>15</v>
      </c>
      <c r="D580" s="266">
        <v>34</v>
      </c>
      <c r="E580" s="263">
        <f t="shared" si="18"/>
        <v>-55.88235294117647</v>
      </c>
    </row>
  </sheetData>
  <sheetProtection/>
  <autoFilter ref="A4:G580"/>
  <mergeCells count="1">
    <mergeCell ref="A2:E2"/>
  </mergeCells>
  <printOptions/>
  <pageMargins left="0.75" right="0.35" top="0.7900000000000001" bottom="0.7900000000000001" header="0.51" footer="0.51"/>
  <pageSetup firstPageNumber="3" useFirstPageNumber="1"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D70"/>
  <sheetViews>
    <sheetView showZeros="0" zoomScaleSheetLayoutView="100" workbookViewId="0" topLeftCell="A1">
      <pane xSplit="1" ySplit="6" topLeftCell="B7" activePane="bottomRight" state="frozen"/>
      <selection pane="bottomRight" activeCell="F11" sqref="F11"/>
    </sheetView>
  </sheetViews>
  <sheetFormatPr defaultColWidth="12.125" defaultRowHeight="15" customHeight="1"/>
  <cols>
    <col min="1" max="1" width="9.625" style="4" customWidth="1"/>
    <col min="2" max="2" width="38.875" style="4" customWidth="1"/>
    <col min="3" max="4" width="16.00390625" style="4" customWidth="1"/>
    <col min="5" max="252" width="12.125" style="4" customWidth="1"/>
    <col min="253" max="16384" width="12.125" style="4" customWidth="1"/>
  </cols>
  <sheetData>
    <row r="1" s="237" customFormat="1" ht="15.75" customHeight="1">
      <c r="A1" s="237" t="s">
        <v>1092</v>
      </c>
    </row>
    <row r="2" spans="1:4" ht="24" customHeight="1">
      <c r="A2" s="173" t="s">
        <v>1093</v>
      </c>
      <c r="B2" s="173"/>
      <c r="C2" s="173"/>
      <c r="D2" s="173"/>
    </row>
    <row r="3" spans="1:4" ht="24" customHeight="1">
      <c r="A3" s="240"/>
      <c r="B3" s="240"/>
      <c r="C3" s="240"/>
      <c r="D3" s="241" t="s">
        <v>1094</v>
      </c>
    </row>
    <row r="4" spans="1:4" s="238" customFormat="1" ht="15" customHeight="1">
      <c r="A4" s="242" t="s">
        <v>64</v>
      </c>
      <c r="B4" s="243" t="s">
        <v>1095</v>
      </c>
      <c r="C4" s="243" t="s">
        <v>1096</v>
      </c>
      <c r="D4" s="242" t="s">
        <v>1097</v>
      </c>
    </row>
    <row r="5" spans="1:4" s="238" customFormat="1" ht="12" customHeight="1">
      <c r="A5" s="244"/>
      <c r="B5" s="245"/>
      <c r="C5" s="245"/>
      <c r="D5" s="242"/>
    </row>
    <row r="6" spans="1:4" s="239" customFormat="1" ht="19.5" customHeight="1">
      <c r="A6" s="190"/>
      <c r="B6" s="236" t="s">
        <v>1096</v>
      </c>
      <c r="C6" s="234">
        <f>SUM(C7,C12,C23,C31,C38,C42,C45,C49,C52,C58,C61,C66)</f>
        <v>899635</v>
      </c>
      <c r="D6" s="234">
        <f>SUM(D7,D12,D23,D31,D38,D42,D45,D49,D52,D58,D61,D66)</f>
        <v>1110660</v>
      </c>
    </row>
    <row r="7" spans="1:4" ht="19.5" customHeight="1">
      <c r="A7" s="190">
        <v>501</v>
      </c>
      <c r="B7" s="190" t="s">
        <v>1098</v>
      </c>
      <c r="C7" s="234">
        <f>SUM(C8:C11)</f>
        <v>137395</v>
      </c>
      <c r="D7" s="234">
        <f>SUM(D8:D11)</f>
        <v>99921</v>
      </c>
    </row>
    <row r="8" spans="1:4" ht="19.5" customHeight="1">
      <c r="A8" s="189">
        <v>50101</v>
      </c>
      <c r="B8" s="189" t="s">
        <v>1099</v>
      </c>
      <c r="C8" s="235">
        <v>93123</v>
      </c>
      <c r="D8" s="235">
        <v>69412</v>
      </c>
    </row>
    <row r="9" spans="1:4" ht="19.5" customHeight="1">
      <c r="A9" s="189">
        <v>50102</v>
      </c>
      <c r="B9" s="189" t="s">
        <v>1100</v>
      </c>
      <c r="C9" s="235">
        <v>20158</v>
      </c>
      <c r="D9" s="235">
        <v>10455</v>
      </c>
    </row>
    <row r="10" spans="1:4" ht="19.5" customHeight="1">
      <c r="A10" s="189">
        <v>50103</v>
      </c>
      <c r="B10" s="189" t="s">
        <v>1101</v>
      </c>
      <c r="C10" s="235">
        <v>10989</v>
      </c>
      <c r="D10" s="235">
        <v>6232</v>
      </c>
    </row>
    <row r="11" spans="1:4" ht="19.5" customHeight="1">
      <c r="A11" s="189">
        <v>50199</v>
      </c>
      <c r="B11" s="189" t="s">
        <v>1102</v>
      </c>
      <c r="C11" s="235">
        <v>13125</v>
      </c>
      <c r="D11" s="235">
        <v>13822</v>
      </c>
    </row>
    <row r="12" spans="1:4" ht="19.5" customHeight="1">
      <c r="A12" s="190">
        <v>502</v>
      </c>
      <c r="B12" s="190" t="s">
        <v>1103</v>
      </c>
      <c r="C12" s="234">
        <f>SUM(C13:C22)</f>
        <v>121487</v>
      </c>
      <c r="D12" s="234">
        <f>SUM(D13:D22)</f>
        <v>121613</v>
      </c>
    </row>
    <row r="13" spans="1:4" ht="19.5" customHeight="1">
      <c r="A13" s="189">
        <v>50201</v>
      </c>
      <c r="B13" s="189" t="s">
        <v>1104</v>
      </c>
      <c r="C13" s="235">
        <v>18844</v>
      </c>
      <c r="D13" s="235">
        <v>16696</v>
      </c>
    </row>
    <row r="14" spans="1:4" ht="19.5" customHeight="1">
      <c r="A14" s="189">
        <v>50202</v>
      </c>
      <c r="B14" s="189" t="s">
        <v>1105</v>
      </c>
      <c r="C14" s="235">
        <v>468</v>
      </c>
      <c r="D14" s="235">
        <v>480</v>
      </c>
    </row>
    <row r="15" spans="1:4" ht="19.5" customHeight="1">
      <c r="A15" s="189">
        <v>50203</v>
      </c>
      <c r="B15" s="189" t="s">
        <v>1106</v>
      </c>
      <c r="C15" s="235">
        <v>1432</v>
      </c>
      <c r="D15" s="235">
        <v>390</v>
      </c>
    </row>
    <row r="16" spans="1:4" ht="19.5" customHeight="1">
      <c r="A16" s="189">
        <v>50204</v>
      </c>
      <c r="B16" s="189" t="s">
        <v>1107</v>
      </c>
      <c r="C16" s="235">
        <v>4410</v>
      </c>
      <c r="D16" s="235">
        <v>4599</v>
      </c>
    </row>
    <row r="17" spans="1:4" ht="19.5" customHeight="1">
      <c r="A17" s="189">
        <v>50205</v>
      </c>
      <c r="B17" s="189" t="s">
        <v>1108</v>
      </c>
      <c r="C17" s="235">
        <v>54528</v>
      </c>
      <c r="D17" s="235">
        <v>58018</v>
      </c>
    </row>
    <row r="18" spans="1:4" ht="19.5" customHeight="1">
      <c r="A18" s="189">
        <v>50206</v>
      </c>
      <c r="B18" s="189" t="s">
        <v>1109</v>
      </c>
      <c r="C18" s="235">
        <v>476</v>
      </c>
      <c r="D18" s="235">
        <v>415</v>
      </c>
    </row>
    <row r="19" spans="1:4" ht="19.5" customHeight="1">
      <c r="A19" s="189">
        <v>50207</v>
      </c>
      <c r="B19" s="189" t="s">
        <v>1110</v>
      </c>
      <c r="C19" s="235">
        <v>1</v>
      </c>
      <c r="D19" s="235">
        <v>13</v>
      </c>
    </row>
    <row r="20" spans="1:4" ht="19.5" customHeight="1">
      <c r="A20" s="189">
        <v>50208</v>
      </c>
      <c r="B20" s="189" t="s">
        <v>1111</v>
      </c>
      <c r="C20" s="235">
        <v>991</v>
      </c>
      <c r="D20" s="235">
        <v>1119</v>
      </c>
    </row>
    <row r="21" spans="1:4" ht="19.5" customHeight="1">
      <c r="A21" s="189">
        <v>50209</v>
      </c>
      <c r="B21" s="189" t="s">
        <v>1112</v>
      </c>
      <c r="C21" s="235">
        <v>2468</v>
      </c>
      <c r="D21" s="235">
        <v>3323</v>
      </c>
    </row>
    <row r="22" spans="1:4" ht="19.5" customHeight="1">
      <c r="A22" s="189">
        <v>50299</v>
      </c>
      <c r="B22" s="189" t="s">
        <v>1113</v>
      </c>
      <c r="C22" s="235">
        <v>37869</v>
      </c>
      <c r="D22" s="235">
        <v>36560</v>
      </c>
    </row>
    <row r="23" spans="1:4" ht="19.5" customHeight="1">
      <c r="A23" s="190">
        <v>503</v>
      </c>
      <c r="B23" s="190" t="s">
        <v>1114</v>
      </c>
      <c r="C23" s="234">
        <f>SUM(C24:C30)</f>
        <v>54477</v>
      </c>
      <c r="D23" s="234">
        <f>SUM(D24:D30)</f>
        <v>96805</v>
      </c>
    </row>
    <row r="24" spans="1:4" ht="19.5" customHeight="1">
      <c r="A24" s="189">
        <v>50301</v>
      </c>
      <c r="B24" s="189" t="s">
        <v>1115</v>
      </c>
      <c r="C24" s="235">
        <v>2592</v>
      </c>
      <c r="D24" s="235">
        <v>3698</v>
      </c>
    </row>
    <row r="25" spans="1:4" ht="19.5" customHeight="1">
      <c r="A25" s="189">
        <v>50302</v>
      </c>
      <c r="B25" s="189" t="s">
        <v>1116</v>
      </c>
      <c r="C25" s="235">
        <v>33106</v>
      </c>
      <c r="D25" s="235">
        <v>50538</v>
      </c>
    </row>
    <row r="26" spans="1:4" ht="19.5" customHeight="1">
      <c r="A26" s="189">
        <v>50303</v>
      </c>
      <c r="B26" s="189" t="s">
        <v>1117</v>
      </c>
      <c r="C26" s="235">
        <v>792</v>
      </c>
      <c r="D26" s="235">
        <v>1028</v>
      </c>
    </row>
    <row r="27" spans="1:4" ht="19.5" customHeight="1">
      <c r="A27" s="189">
        <v>50305</v>
      </c>
      <c r="B27" s="189" t="s">
        <v>1118</v>
      </c>
      <c r="C27" s="235">
        <v>28</v>
      </c>
      <c r="D27" s="235">
        <v>25950</v>
      </c>
    </row>
    <row r="28" spans="1:4" ht="19.5" customHeight="1">
      <c r="A28" s="189">
        <v>50306</v>
      </c>
      <c r="B28" s="189" t="s">
        <v>1119</v>
      </c>
      <c r="C28" s="235">
        <v>6097</v>
      </c>
      <c r="D28" s="235">
        <v>7679</v>
      </c>
    </row>
    <row r="29" spans="1:4" ht="19.5" customHeight="1">
      <c r="A29" s="189">
        <v>50307</v>
      </c>
      <c r="B29" s="189" t="s">
        <v>1120</v>
      </c>
      <c r="C29" s="235">
        <v>1701</v>
      </c>
      <c r="D29" s="235">
        <v>2441</v>
      </c>
    </row>
    <row r="30" spans="1:4" ht="19.5" customHeight="1">
      <c r="A30" s="189">
        <v>50399</v>
      </c>
      <c r="B30" s="189" t="s">
        <v>1121</v>
      </c>
      <c r="C30" s="235">
        <v>10161</v>
      </c>
      <c r="D30" s="235">
        <v>5471</v>
      </c>
    </row>
    <row r="31" spans="1:4" ht="19.5" customHeight="1">
      <c r="A31" s="190">
        <v>504</v>
      </c>
      <c r="B31" s="190" t="s">
        <v>1122</v>
      </c>
      <c r="C31" s="234">
        <f>SUM(C32:C37)</f>
        <v>498</v>
      </c>
      <c r="D31" s="234">
        <f>SUM(D32:D37)</f>
        <v>375</v>
      </c>
    </row>
    <row r="32" spans="1:4" ht="19.5" customHeight="1">
      <c r="A32" s="189">
        <v>50401</v>
      </c>
      <c r="B32" s="189" t="s">
        <v>1115</v>
      </c>
      <c r="C32" s="235">
        <v>0</v>
      </c>
      <c r="D32" s="235">
        <v>0</v>
      </c>
    </row>
    <row r="33" spans="1:4" ht="19.5" customHeight="1">
      <c r="A33" s="189">
        <v>50402</v>
      </c>
      <c r="B33" s="189" t="s">
        <v>1116</v>
      </c>
      <c r="C33" s="235">
        <v>444</v>
      </c>
      <c r="D33" s="235">
        <v>191</v>
      </c>
    </row>
    <row r="34" spans="1:4" ht="19.5" customHeight="1">
      <c r="A34" s="189">
        <v>50403</v>
      </c>
      <c r="B34" s="189" t="s">
        <v>1117</v>
      </c>
      <c r="C34" s="235">
        <v>0</v>
      </c>
      <c r="D34" s="235">
        <v>0</v>
      </c>
    </row>
    <row r="35" spans="1:4" ht="19.5" customHeight="1">
      <c r="A35" s="189">
        <v>50404</v>
      </c>
      <c r="B35" s="189" t="s">
        <v>1119</v>
      </c>
      <c r="C35" s="235">
        <v>49</v>
      </c>
      <c r="D35" s="235">
        <v>10</v>
      </c>
    </row>
    <row r="36" spans="1:4" ht="19.5" customHeight="1">
      <c r="A36" s="189">
        <v>50405</v>
      </c>
      <c r="B36" s="189" t="s">
        <v>1120</v>
      </c>
      <c r="C36" s="235">
        <v>0</v>
      </c>
      <c r="D36" s="235">
        <v>165</v>
      </c>
    </row>
    <row r="37" spans="1:4" ht="19.5" customHeight="1">
      <c r="A37" s="189">
        <v>50499</v>
      </c>
      <c r="B37" s="189" t="s">
        <v>1121</v>
      </c>
      <c r="C37" s="235">
        <v>5</v>
      </c>
      <c r="D37" s="235">
        <v>9</v>
      </c>
    </row>
    <row r="38" spans="1:4" ht="19.5" customHeight="1">
      <c r="A38" s="190">
        <v>505</v>
      </c>
      <c r="B38" s="190" t="s">
        <v>1123</v>
      </c>
      <c r="C38" s="234">
        <f>SUM(C39:C41)</f>
        <v>235868</v>
      </c>
      <c r="D38" s="234">
        <f>SUM(D39:D41)</f>
        <v>327955</v>
      </c>
    </row>
    <row r="39" spans="1:4" ht="19.5" customHeight="1">
      <c r="A39" s="189">
        <v>50501</v>
      </c>
      <c r="B39" s="189" t="s">
        <v>1124</v>
      </c>
      <c r="C39" s="235">
        <v>200204</v>
      </c>
      <c r="D39" s="235">
        <v>263602</v>
      </c>
    </row>
    <row r="40" spans="1:4" ht="19.5" customHeight="1">
      <c r="A40" s="189">
        <v>50502</v>
      </c>
      <c r="B40" s="189" t="s">
        <v>1125</v>
      </c>
      <c r="C40" s="235">
        <v>35664</v>
      </c>
      <c r="D40" s="235">
        <v>64353</v>
      </c>
    </row>
    <row r="41" spans="1:4" ht="19.5" customHeight="1">
      <c r="A41" s="189">
        <v>50599</v>
      </c>
      <c r="B41" s="189" t="s">
        <v>1126</v>
      </c>
      <c r="C41" s="235">
        <v>0</v>
      </c>
      <c r="D41" s="235">
        <v>0</v>
      </c>
    </row>
    <row r="42" spans="1:4" s="239" customFormat="1" ht="19.5" customHeight="1">
      <c r="A42" s="190">
        <v>506</v>
      </c>
      <c r="B42" s="190" t="s">
        <v>1127</v>
      </c>
      <c r="C42" s="234">
        <f>SUM(C43:C44)</f>
        <v>79314</v>
      </c>
      <c r="D42" s="234">
        <f>SUM(D43:D44)</f>
        <v>93524</v>
      </c>
    </row>
    <row r="43" spans="1:4" ht="19.5" customHeight="1">
      <c r="A43" s="189">
        <v>50601</v>
      </c>
      <c r="B43" s="189" t="s">
        <v>1128</v>
      </c>
      <c r="C43" s="235">
        <v>78503</v>
      </c>
      <c r="D43" s="235">
        <v>93282</v>
      </c>
    </row>
    <row r="44" spans="1:4" ht="19.5" customHeight="1">
      <c r="A44" s="189">
        <v>50602</v>
      </c>
      <c r="B44" s="189" t="s">
        <v>1129</v>
      </c>
      <c r="C44" s="235">
        <v>811</v>
      </c>
      <c r="D44" s="235">
        <v>242</v>
      </c>
    </row>
    <row r="45" spans="1:4" ht="19.5" customHeight="1">
      <c r="A45" s="190">
        <v>507</v>
      </c>
      <c r="B45" s="190" t="s">
        <v>1130</v>
      </c>
      <c r="C45" s="234">
        <f>SUM(C46:C48)</f>
        <v>30192</v>
      </c>
      <c r="D45" s="234">
        <f>SUM(D46:D48)</f>
        <v>82614</v>
      </c>
    </row>
    <row r="46" spans="1:4" ht="19.5" customHeight="1">
      <c r="A46" s="189">
        <v>50701</v>
      </c>
      <c r="B46" s="189" t="s">
        <v>1131</v>
      </c>
      <c r="C46" s="235">
        <v>2540</v>
      </c>
      <c r="D46" s="235">
        <v>4578</v>
      </c>
    </row>
    <row r="47" spans="1:4" ht="19.5" customHeight="1">
      <c r="A47" s="189">
        <v>50702</v>
      </c>
      <c r="B47" s="189" t="s">
        <v>1132</v>
      </c>
      <c r="C47" s="235">
        <v>0</v>
      </c>
      <c r="D47" s="235">
        <v>246</v>
      </c>
    </row>
    <row r="48" spans="1:4" ht="19.5" customHeight="1">
      <c r="A48" s="189">
        <v>50799</v>
      </c>
      <c r="B48" s="189" t="s">
        <v>1133</v>
      </c>
      <c r="C48" s="235">
        <v>27652</v>
      </c>
      <c r="D48" s="235">
        <v>77790</v>
      </c>
    </row>
    <row r="49" spans="1:4" ht="19.5" customHeight="1">
      <c r="A49" s="190">
        <v>508</v>
      </c>
      <c r="B49" s="190" t="s">
        <v>1134</v>
      </c>
      <c r="C49" s="235">
        <f>SUM(C50:C51)</f>
        <v>200</v>
      </c>
      <c r="D49" s="235">
        <f>SUM(D50:D51)</f>
        <v>0</v>
      </c>
    </row>
    <row r="50" spans="1:4" ht="19.5" customHeight="1">
      <c r="A50" s="189">
        <v>50801</v>
      </c>
      <c r="B50" s="189" t="s">
        <v>1135</v>
      </c>
      <c r="C50" s="235">
        <v>0</v>
      </c>
      <c r="D50" s="235"/>
    </row>
    <row r="51" spans="1:4" ht="19.5" customHeight="1">
      <c r="A51" s="189">
        <v>50802</v>
      </c>
      <c r="B51" s="189" t="s">
        <v>1136</v>
      </c>
      <c r="C51" s="235">
        <v>200</v>
      </c>
      <c r="D51" s="235"/>
    </row>
    <row r="52" spans="1:4" ht="19.5" customHeight="1">
      <c r="A52" s="190">
        <v>509</v>
      </c>
      <c r="B52" s="190" t="s">
        <v>1137</v>
      </c>
      <c r="C52" s="234">
        <f>SUM(C53:C57)</f>
        <v>85469</v>
      </c>
      <c r="D52" s="234">
        <f>SUM(D53:D57)</f>
        <v>111944</v>
      </c>
    </row>
    <row r="53" spans="1:4" ht="19.5" customHeight="1">
      <c r="A53" s="189">
        <v>50901</v>
      </c>
      <c r="B53" s="189" t="s">
        <v>1138</v>
      </c>
      <c r="C53" s="235">
        <v>58983</v>
      </c>
      <c r="D53" s="235">
        <v>61814</v>
      </c>
    </row>
    <row r="54" spans="1:4" ht="19.5" customHeight="1">
      <c r="A54" s="189">
        <v>50902</v>
      </c>
      <c r="B54" s="189" t="s">
        <v>1139</v>
      </c>
      <c r="C54" s="235">
        <v>2070</v>
      </c>
      <c r="D54" s="235">
        <v>2484</v>
      </c>
    </row>
    <row r="55" spans="1:4" ht="19.5" customHeight="1">
      <c r="A55" s="189">
        <v>50903</v>
      </c>
      <c r="B55" s="189" t="s">
        <v>1140</v>
      </c>
      <c r="C55" s="235">
        <v>2192</v>
      </c>
      <c r="D55" s="235">
        <v>2210</v>
      </c>
    </row>
    <row r="56" spans="1:4" ht="19.5" customHeight="1">
      <c r="A56" s="189">
        <v>50905</v>
      </c>
      <c r="B56" s="189" t="s">
        <v>1141</v>
      </c>
      <c r="C56" s="235">
        <v>1716</v>
      </c>
      <c r="D56" s="235">
        <v>1307</v>
      </c>
    </row>
    <row r="57" spans="1:4" ht="19.5" customHeight="1">
      <c r="A57" s="189">
        <v>50999</v>
      </c>
      <c r="B57" s="189" t="s">
        <v>1142</v>
      </c>
      <c r="C57" s="235">
        <v>20508</v>
      </c>
      <c r="D57" s="235">
        <v>44129</v>
      </c>
    </row>
    <row r="58" spans="1:4" ht="19.5" customHeight="1">
      <c r="A58" s="190">
        <v>510</v>
      </c>
      <c r="B58" s="190" t="s">
        <v>1143</v>
      </c>
      <c r="C58" s="234">
        <f>SUM(C59:C60)</f>
        <v>114336</v>
      </c>
      <c r="D58" s="234">
        <f>SUM(D59:D60)</f>
        <v>97047</v>
      </c>
    </row>
    <row r="59" spans="1:4" ht="19.5" customHeight="1">
      <c r="A59" s="189">
        <v>51002</v>
      </c>
      <c r="B59" s="189" t="s">
        <v>1144</v>
      </c>
      <c r="C59" s="235">
        <v>114336</v>
      </c>
      <c r="D59" s="235">
        <v>97047</v>
      </c>
    </row>
    <row r="60" spans="1:4" ht="19.5" customHeight="1">
      <c r="A60" s="189">
        <v>51003</v>
      </c>
      <c r="B60" s="189" t="s">
        <v>1145</v>
      </c>
      <c r="C60" s="235">
        <v>0</v>
      </c>
      <c r="D60" s="235">
        <v>0</v>
      </c>
    </row>
    <row r="61" spans="1:4" ht="19.5" customHeight="1">
      <c r="A61" s="190">
        <v>511</v>
      </c>
      <c r="B61" s="190" t="s">
        <v>1146</v>
      </c>
      <c r="C61" s="234">
        <f>SUM(C62:C65)</f>
        <v>21369</v>
      </c>
      <c r="D61" s="234">
        <f>SUM(D62:D65)</f>
        <v>21206</v>
      </c>
    </row>
    <row r="62" spans="1:4" ht="19.5" customHeight="1">
      <c r="A62" s="189">
        <v>51101</v>
      </c>
      <c r="B62" s="189" t="s">
        <v>1147</v>
      </c>
      <c r="C62" s="235">
        <v>21354</v>
      </c>
      <c r="D62" s="235">
        <v>21172</v>
      </c>
    </row>
    <row r="63" spans="1:4" ht="19.5" customHeight="1">
      <c r="A63" s="189">
        <v>51102</v>
      </c>
      <c r="B63" s="189" t="s">
        <v>1148</v>
      </c>
      <c r="C63" s="235">
        <v>0</v>
      </c>
      <c r="D63" s="235">
        <v>0</v>
      </c>
    </row>
    <row r="64" spans="1:4" ht="19.5" customHeight="1">
      <c r="A64" s="189">
        <v>51103</v>
      </c>
      <c r="B64" s="189" t="s">
        <v>1149</v>
      </c>
      <c r="C64" s="235">
        <v>15</v>
      </c>
      <c r="D64" s="235">
        <v>34</v>
      </c>
    </row>
    <row r="65" spans="1:4" ht="19.5" customHeight="1">
      <c r="A65" s="189">
        <v>51104</v>
      </c>
      <c r="B65" s="189" t="s">
        <v>1150</v>
      </c>
      <c r="C65" s="235">
        <v>0</v>
      </c>
      <c r="D65" s="235">
        <v>0</v>
      </c>
    </row>
    <row r="66" spans="1:4" ht="19.5" customHeight="1">
      <c r="A66" s="190">
        <v>599</v>
      </c>
      <c r="B66" s="190" t="s">
        <v>955</v>
      </c>
      <c r="C66" s="234">
        <f>SUM(C67:C70)</f>
        <v>19030</v>
      </c>
      <c r="D66" s="234">
        <f>SUM(D67:D70)</f>
        <v>57656</v>
      </c>
    </row>
    <row r="67" spans="1:4" ht="19.5" customHeight="1">
      <c r="A67" s="189">
        <v>59906</v>
      </c>
      <c r="B67" s="189" t="s">
        <v>1151</v>
      </c>
      <c r="C67" s="235">
        <v>8</v>
      </c>
      <c r="D67" s="235">
        <v>50</v>
      </c>
    </row>
    <row r="68" spans="1:4" ht="19.5" customHeight="1">
      <c r="A68" s="189">
        <v>59907</v>
      </c>
      <c r="B68" s="189" t="s">
        <v>1152</v>
      </c>
      <c r="C68" s="235">
        <v>0</v>
      </c>
      <c r="D68" s="235">
        <v>0</v>
      </c>
    </row>
    <row r="69" spans="1:4" ht="19.5" customHeight="1">
      <c r="A69" s="189">
        <v>59908</v>
      </c>
      <c r="B69" s="189" t="s">
        <v>1153</v>
      </c>
      <c r="C69" s="235">
        <v>18729</v>
      </c>
      <c r="D69" s="235">
        <v>39871</v>
      </c>
    </row>
    <row r="70" spans="1:4" ht="19.5" customHeight="1">
      <c r="A70" s="189">
        <v>59999</v>
      </c>
      <c r="B70" s="189" t="s">
        <v>1154</v>
      </c>
      <c r="C70" s="235">
        <v>293</v>
      </c>
      <c r="D70" s="235">
        <v>17735</v>
      </c>
    </row>
  </sheetData>
  <sheetProtection/>
  <mergeCells count="5">
    <mergeCell ref="A2:D2"/>
    <mergeCell ref="A4:A5"/>
    <mergeCell ref="B4:B5"/>
    <mergeCell ref="C4:C5"/>
    <mergeCell ref="D4:D5"/>
  </mergeCells>
  <printOptions/>
  <pageMargins left="0.75" right="0.75" top="0.7900000000000001" bottom="0.790000000000000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D93"/>
  <sheetViews>
    <sheetView showZeros="0" zoomScaleSheetLayoutView="100" workbookViewId="0" topLeftCell="A76">
      <selection activeCell="D90" sqref="D90"/>
    </sheetView>
  </sheetViews>
  <sheetFormatPr defaultColWidth="9.125" defaultRowHeight="14.25"/>
  <cols>
    <col min="1" max="1" width="40.75390625" style="230" customWidth="1"/>
    <col min="2" max="2" width="10.00390625" style="230" customWidth="1"/>
    <col min="3" max="3" width="37.375" style="230" customWidth="1"/>
    <col min="4" max="5" width="10.875" style="230" customWidth="1"/>
    <col min="6" max="7" width="10.125" style="230" customWidth="1"/>
    <col min="8" max="8" width="16.50390625" style="230" customWidth="1"/>
    <col min="9" max="9" width="15.50390625" style="230" customWidth="1"/>
    <col min="10" max="10" width="17.00390625" style="230" customWidth="1"/>
    <col min="11" max="16384" width="9.125" style="230" customWidth="1"/>
  </cols>
  <sheetData>
    <row r="1" s="82" customFormat="1" ht="15">
      <c r="A1" s="82" t="s">
        <v>1155</v>
      </c>
    </row>
    <row r="2" spans="1:4" s="230" customFormat="1" ht="25.5" customHeight="1">
      <c r="A2" s="231" t="s">
        <v>1156</v>
      </c>
      <c r="B2" s="231"/>
      <c r="C2" s="231"/>
      <c r="D2" s="231"/>
    </row>
    <row r="3" spans="1:4" s="230" customFormat="1" ht="30" customHeight="1">
      <c r="A3" s="232" t="s">
        <v>37</v>
      </c>
      <c r="B3" s="232"/>
      <c r="C3" s="232"/>
      <c r="D3" s="232"/>
    </row>
    <row r="4" spans="1:4" s="230" customFormat="1" ht="18" customHeight="1">
      <c r="A4" s="175" t="s">
        <v>1157</v>
      </c>
      <c r="B4" s="175" t="s">
        <v>1158</v>
      </c>
      <c r="C4" s="175" t="s">
        <v>1157</v>
      </c>
      <c r="D4" s="175" t="s">
        <v>1158</v>
      </c>
    </row>
    <row r="5" spans="1:4" s="230" customFormat="1" ht="18" customHeight="1">
      <c r="A5" s="233" t="s">
        <v>1159</v>
      </c>
      <c r="B5" s="234">
        <v>413403</v>
      </c>
      <c r="C5" s="233" t="s">
        <v>1096</v>
      </c>
      <c r="D5" s="234">
        <v>899635</v>
      </c>
    </row>
    <row r="6" spans="1:4" s="230" customFormat="1" ht="18" customHeight="1">
      <c r="A6" s="233" t="s">
        <v>1160</v>
      </c>
      <c r="B6" s="234">
        <f>SUM(B7,B14,B35)</f>
        <v>394351</v>
      </c>
      <c r="C6" s="233" t="s">
        <v>1161</v>
      </c>
      <c r="D6" s="235">
        <f>SUM(D7,D14,D36)</f>
        <v>0</v>
      </c>
    </row>
    <row r="7" spans="1:4" s="230" customFormat="1" ht="18" customHeight="1">
      <c r="A7" s="233" t="s">
        <v>1162</v>
      </c>
      <c r="B7" s="234">
        <f>SUM(B8:B13)</f>
        <v>17036</v>
      </c>
      <c r="C7" s="233" t="s">
        <v>1163</v>
      </c>
      <c r="D7" s="235">
        <f>SUM(D8:D13)</f>
        <v>0</v>
      </c>
    </row>
    <row r="8" spans="1:4" s="230" customFormat="1" ht="18" customHeight="1">
      <c r="A8" s="176" t="s">
        <v>1164</v>
      </c>
      <c r="B8" s="235">
        <v>5599</v>
      </c>
      <c r="C8" s="176" t="s">
        <v>1165</v>
      </c>
      <c r="D8" s="235"/>
    </row>
    <row r="9" spans="1:4" s="230" customFormat="1" ht="18" customHeight="1">
      <c r="A9" s="176" t="s">
        <v>1166</v>
      </c>
      <c r="B9" s="235">
        <v>733</v>
      </c>
      <c r="C9" s="176" t="s">
        <v>1167</v>
      </c>
      <c r="D9" s="235"/>
    </row>
    <row r="10" spans="1:4" s="230" customFormat="1" ht="18" customHeight="1">
      <c r="A10" s="176" t="s">
        <v>1168</v>
      </c>
      <c r="B10" s="235">
        <v>18510</v>
      </c>
      <c r="C10" s="176" t="s">
        <v>1169</v>
      </c>
      <c r="D10" s="235"/>
    </row>
    <row r="11" spans="1:4" s="230" customFormat="1" ht="18" customHeight="1">
      <c r="A11" s="176" t="s">
        <v>1170</v>
      </c>
      <c r="B11" s="235">
        <v>26</v>
      </c>
      <c r="C11" s="176" t="s">
        <v>1171</v>
      </c>
      <c r="D11" s="235"/>
    </row>
    <row r="12" spans="1:4" s="230" customFormat="1" ht="18" customHeight="1">
      <c r="A12" s="176" t="s">
        <v>1172</v>
      </c>
      <c r="B12" s="235">
        <v>-7832</v>
      </c>
      <c r="C12" s="176" t="s">
        <v>1173</v>
      </c>
      <c r="D12" s="235"/>
    </row>
    <row r="13" spans="1:4" s="230" customFormat="1" ht="18" customHeight="1">
      <c r="A13" s="176" t="s">
        <v>1174</v>
      </c>
      <c r="B13" s="235">
        <v>0</v>
      </c>
      <c r="C13" s="176" t="s">
        <v>1175</v>
      </c>
      <c r="D13" s="235"/>
    </row>
    <row r="14" spans="1:4" s="230" customFormat="1" ht="18" customHeight="1">
      <c r="A14" s="233" t="s">
        <v>1176</v>
      </c>
      <c r="B14" s="234">
        <f>SUM(B15:B34)</f>
        <v>297718</v>
      </c>
      <c r="C14" s="233" t="s">
        <v>1177</v>
      </c>
      <c r="D14" s="235">
        <f>SUM(D15:D35)</f>
        <v>0</v>
      </c>
    </row>
    <row r="15" spans="1:4" s="230" customFormat="1" ht="18" customHeight="1">
      <c r="A15" s="176" t="s">
        <v>1178</v>
      </c>
      <c r="B15" s="235">
        <v>1970</v>
      </c>
      <c r="C15" s="176" t="s">
        <v>1179</v>
      </c>
      <c r="D15" s="235"/>
    </row>
    <row r="16" spans="1:4" s="230" customFormat="1" ht="18" customHeight="1">
      <c r="A16" s="176" t="s">
        <v>1180</v>
      </c>
      <c r="B16" s="235">
        <v>28858</v>
      </c>
      <c r="C16" s="176" t="s">
        <v>1181</v>
      </c>
      <c r="D16" s="235"/>
    </row>
    <row r="17" spans="1:4" s="230" customFormat="1" ht="18" customHeight="1">
      <c r="A17" s="176" t="s">
        <v>1182</v>
      </c>
      <c r="B17" s="235">
        <v>19555</v>
      </c>
      <c r="C17" s="176" t="s">
        <v>1183</v>
      </c>
      <c r="D17" s="235"/>
    </row>
    <row r="18" spans="1:4" s="230" customFormat="1" ht="18" customHeight="1">
      <c r="A18" s="176" t="s">
        <v>1184</v>
      </c>
      <c r="B18" s="235">
        <v>47266</v>
      </c>
      <c r="C18" s="176" t="s">
        <v>1185</v>
      </c>
      <c r="D18" s="235"/>
    </row>
    <row r="19" spans="1:4" s="230" customFormat="1" ht="18" customHeight="1">
      <c r="A19" s="176" t="s">
        <v>1186</v>
      </c>
      <c r="B19" s="235">
        <v>18213</v>
      </c>
      <c r="C19" s="176"/>
      <c r="D19" s="235"/>
    </row>
    <row r="20" spans="1:4" s="230" customFormat="1" ht="18" customHeight="1">
      <c r="A20" s="176" t="s">
        <v>1187</v>
      </c>
      <c r="B20" s="235">
        <v>29044</v>
      </c>
      <c r="C20" s="176" t="s">
        <v>1188</v>
      </c>
      <c r="D20" s="235"/>
    </row>
    <row r="21" spans="1:4" s="230" customFormat="1" ht="18" customHeight="1">
      <c r="A21" s="176" t="s">
        <v>1189</v>
      </c>
      <c r="B21" s="235">
        <v>0</v>
      </c>
      <c r="C21" s="176" t="s">
        <v>1190</v>
      </c>
      <c r="D21" s="235"/>
    </row>
    <row r="22" spans="1:4" s="230" customFormat="1" ht="18" customHeight="1">
      <c r="A22" s="176" t="s">
        <v>1191</v>
      </c>
      <c r="B22" s="235">
        <v>3070</v>
      </c>
      <c r="C22" s="176" t="s">
        <v>1192</v>
      </c>
      <c r="D22" s="235"/>
    </row>
    <row r="23" spans="1:4" s="230" customFormat="1" ht="18" customHeight="1">
      <c r="A23" s="176" t="s">
        <v>1193</v>
      </c>
      <c r="B23" s="235">
        <v>18571</v>
      </c>
      <c r="C23" s="176" t="s">
        <v>1194</v>
      </c>
      <c r="D23" s="235"/>
    </row>
    <row r="24" spans="1:4" s="230" customFormat="1" ht="18" customHeight="1">
      <c r="A24" s="176" t="s">
        <v>1195</v>
      </c>
      <c r="B24" s="235">
        <v>1868</v>
      </c>
      <c r="C24" s="176" t="s">
        <v>1196</v>
      </c>
      <c r="D24" s="235"/>
    </row>
    <row r="25" spans="1:4" s="230" customFormat="1" ht="18" customHeight="1">
      <c r="A25" s="176" t="s">
        <v>1197</v>
      </c>
      <c r="B25" s="235">
        <v>44186</v>
      </c>
      <c r="C25" s="176" t="s">
        <v>1198</v>
      </c>
      <c r="D25" s="235"/>
    </row>
    <row r="26" spans="1:4" s="230" customFormat="1" ht="18" customHeight="1">
      <c r="A26" s="176" t="s">
        <v>1199</v>
      </c>
      <c r="B26" s="235">
        <v>41953</v>
      </c>
      <c r="C26" s="176" t="s">
        <v>1200</v>
      </c>
      <c r="D26" s="235"/>
    </row>
    <row r="27" spans="1:4" s="230" customFormat="1" ht="18" customHeight="1">
      <c r="A27" s="176" t="s">
        <v>1201</v>
      </c>
      <c r="B27" s="235">
        <v>170</v>
      </c>
      <c r="C27" s="176" t="s">
        <v>1202</v>
      </c>
      <c r="D27" s="235"/>
    </row>
    <row r="28" spans="1:4" s="230" customFormat="1" ht="18" customHeight="1">
      <c r="A28" s="176" t="s">
        <v>1203</v>
      </c>
      <c r="B28" s="235">
        <v>6445</v>
      </c>
      <c r="C28" s="176" t="s">
        <v>1204</v>
      </c>
      <c r="D28" s="235"/>
    </row>
    <row r="29" spans="1:4" s="230" customFormat="1" ht="18" customHeight="1">
      <c r="A29" s="176" t="s">
        <v>1205</v>
      </c>
      <c r="B29" s="235">
        <v>1904</v>
      </c>
      <c r="C29" s="176" t="s">
        <v>1206</v>
      </c>
      <c r="D29" s="235"/>
    </row>
    <row r="30" spans="1:4" s="230" customFormat="1" ht="18" customHeight="1">
      <c r="A30" s="176" t="s">
        <v>1207</v>
      </c>
      <c r="B30" s="235">
        <v>90</v>
      </c>
      <c r="C30" s="176" t="s">
        <v>1208</v>
      </c>
      <c r="D30" s="235"/>
    </row>
    <row r="31" spans="1:4" s="230" customFormat="1" ht="18" customHeight="1">
      <c r="A31" s="176" t="s">
        <v>1209</v>
      </c>
      <c r="B31" s="235">
        <v>50</v>
      </c>
      <c r="C31" s="176" t="s">
        <v>1210</v>
      </c>
      <c r="D31" s="235"/>
    </row>
    <row r="32" spans="1:4" s="230" customFormat="1" ht="18" customHeight="1">
      <c r="A32" s="176" t="s">
        <v>1211</v>
      </c>
      <c r="B32" s="235">
        <v>34505</v>
      </c>
      <c r="C32" s="176" t="s">
        <v>1212</v>
      </c>
      <c r="D32" s="235"/>
    </row>
    <row r="33" spans="1:4" s="230" customFormat="1" ht="18" customHeight="1">
      <c r="A33" s="176"/>
      <c r="B33" s="235"/>
      <c r="C33" s="176" t="s">
        <v>1213</v>
      </c>
      <c r="D33" s="235"/>
    </row>
    <row r="34" spans="1:4" s="230" customFormat="1" ht="18" customHeight="1">
      <c r="A34" s="176"/>
      <c r="B34" s="235"/>
      <c r="C34" s="176" t="s">
        <v>1214</v>
      </c>
      <c r="D34" s="235"/>
    </row>
    <row r="35" spans="1:4" s="230" customFormat="1" ht="18" customHeight="1">
      <c r="A35" s="233" t="s">
        <v>1215</v>
      </c>
      <c r="B35" s="234">
        <f>SUM(B36:B56)</f>
        <v>79597</v>
      </c>
      <c r="C35" s="176" t="s">
        <v>1216</v>
      </c>
      <c r="D35" s="235"/>
    </row>
    <row r="36" spans="1:4" s="230" customFormat="1" ht="18" customHeight="1">
      <c r="A36" s="176" t="s">
        <v>1217</v>
      </c>
      <c r="B36" s="235">
        <v>2567</v>
      </c>
      <c r="C36" s="233" t="s">
        <v>1218</v>
      </c>
      <c r="D36" s="235">
        <f>SUM(D37:D56)</f>
        <v>0</v>
      </c>
    </row>
    <row r="37" spans="1:4" s="230" customFormat="1" ht="18" customHeight="1">
      <c r="A37" s="176" t="s">
        <v>1219</v>
      </c>
      <c r="B37" s="235">
        <v>0</v>
      </c>
      <c r="C37" s="176" t="s">
        <v>1217</v>
      </c>
      <c r="D37" s="235"/>
    </row>
    <row r="38" spans="1:4" s="230" customFormat="1" ht="18" customHeight="1">
      <c r="A38" s="176" t="s">
        <v>1220</v>
      </c>
      <c r="B38" s="235">
        <v>41</v>
      </c>
      <c r="C38" s="176" t="s">
        <v>1219</v>
      </c>
      <c r="D38" s="235"/>
    </row>
    <row r="39" spans="1:4" s="230" customFormat="1" ht="18" customHeight="1">
      <c r="A39" s="176" t="s">
        <v>1221</v>
      </c>
      <c r="B39" s="235">
        <v>32</v>
      </c>
      <c r="C39" s="176" t="s">
        <v>1220</v>
      </c>
      <c r="D39" s="235"/>
    </row>
    <row r="40" spans="1:4" s="230" customFormat="1" ht="18" customHeight="1">
      <c r="A40" s="176" t="s">
        <v>1222</v>
      </c>
      <c r="B40" s="235">
        <v>1506</v>
      </c>
      <c r="C40" s="176" t="s">
        <v>1221</v>
      </c>
      <c r="D40" s="235"/>
    </row>
    <row r="41" spans="1:4" s="230" customFormat="1" ht="18" customHeight="1">
      <c r="A41" s="176" t="s">
        <v>1223</v>
      </c>
      <c r="B41" s="235">
        <v>105</v>
      </c>
      <c r="C41" s="176" t="s">
        <v>1222</v>
      </c>
      <c r="D41" s="235"/>
    </row>
    <row r="42" spans="1:4" s="230" customFormat="1" ht="18" customHeight="1">
      <c r="A42" s="176" t="s">
        <v>1224</v>
      </c>
      <c r="B42" s="235">
        <v>2499</v>
      </c>
      <c r="C42" s="176" t="s">
        <v>1223</v>
      </c>
      <c r="D42" s="235"/>
    </row>
    <row r="43" spans="1:4" s="230" customFormat="1" ht="18" customHeight="1">
      <c r="A43" s="176" t="s">
        <v>1225</v>
      </c>
      <c r="B43" s="235">
        <v>1158</v>
      </c>
      <c r="C43" s="176" t="s">
        <v>1224</v>
      </c>
      <c r="D43" s="235"/>
    </row>
    <row r="44" spans="1:4" s="230" customFormat="1" ht="18" customHeight="1">
      <c r="A44" s="176" t="s">
        <v>1226</v>
      </c>
      <c r="B44" s="235">
        <v>5165</v>
      </c>
      <c r="C44" s="176" t="s">
        <v>1225</v>
      </c>
      <c r="D44" s="235"/>
    </row>
    <row r="45" spans="1:4" s="230" customFormat="1" ht="18" customHeight="1">
      <c r="A45" s="176" t="s">
        <v>1227</v>
      </c>
      <c r="B45" s="235">
        <v>1264</v>
      </c>
      <c r="C45" s="176" t="s">
        <v>1228</v>
      </c>
      <c r="D45" s="235"/>
    </row>
    <row r="46" spans="1:4" s="230" customFormat="1" ht="18" customHeight="1">
      <c r="A46" s="176" t="s">
        <v>1229</v>
      </c>
      <c r="B46" s="235">
        <v>1382</v>
      </c>
      <c r="C46" s="176" t="s">
        <v>1227</v>
      </c>
      <c r="D46" s="235"/>
    </row>
    <row r="47" spans="1:4" s="230" customFormat="1" ht="18" customHeight="1">
      <c r="A47" s="176" t="s">
        <v>1230</v>
      </c>
      <c r="B47" s="235">
        <v>27313</v>
      </c>
      <c r="C47" s="176" t="s">
        <v>1229</v>
      </c>
      <c r="D47" s="235"/>
    </row>
    <row r="48" spans="1:4" s="230" customFormat="1" ht="18" customHeight="1">
      <c r="A48" s="176" t="s">
        <v>1231</v>
      </c>
      <c r="B48" s="235">
        <v>23839</v>
      </c>
      <c r="C48" s="176" t="s">
        <v>1230</v>
      </c>
      <c r="D48" s="235"/>
    </row>
    <row r="49" spans="1:4" s="230" customFormat="1" ht="18" customHeight="1">
      <c r="A49" s="176" t="s">
        <v>1232</v>
      </c>
      <c r="B49" s="235">
        <v>6360</v>
      </c>
      <c r="C49" s="176" t="s">
        <v>1231</v>
      </c>
      <c r="D49" s="235"/>
    </row>
    <row r="50" spans="1:4" s="230" customFormat="1" ht="18" customHeight="1">
      <c r="A50" s="176" t="s">
        <v>1233</v>
      </c>
      <c r="B50" s="235">
        <v>1066</v>
      </c>
      <c r="C50" s="176" t="s">
        <v>1232</v>
      </c>
      <c r="D50" s="235"/>
    </row>
    <row r="51" spans="1:4" s="230" customFormat="1" ht="18" customHeight="1">
      <c r="A51" s="176" t="s">
        <v>1234</v>
      </c>
      <c r="B51" s="235">
        <v>1633</v>
      </c>
      <c r="C51" s="176" t="s">
        <v>1233</v>
      </c>
      <c r="D51" s="235"/>
    </row>
    <row r="52" spans="1:4" s="230" customFormat="1" ht="18" customHeight="1">
      <c r="A52" s="176" t="s">
        <v>1235</v>
      </c>
      <c r="B52" s="235">
        <v>2252</v>
      </c>
      <c r="C52" s="176" t="s">
        <v>1234</v>
      </c>
      <c r="D52" s="235"/>
    </row>
    <row r="53" spans="1:4" s="230" customFormat="1" ht="18" customHeight="1">
      <c r="A53" s="176" t="s">
        <v>1236</v>
      </c>
      <c r="B53" s="235">
        <v>0</v>
      </c>
      <c r="C53" s="176" t="s">
        <v>1237</v>
      </c>
      <c r="D53" s="235"/>
    </row>
    <row r="54" spans="1:4" s="230" customFormat="1" ht="18" customHeight="1">
      <c r="A54" s="176" t="s">
        <v>1238</v>
      </c>
      <c r="B54" s="235">
        <v>0</v>
      </c>
      <c r="C54" s="176" t="s">
        <v>1236</v>
      </c>
      <c r="D54" s="235"/>
    </row>
    <row r="55" spans="1:4" s="230" customFormat="1" ht="18" customHeight="1">
      <c r="A55" s="176" t="s">
        <v>1239</v>
      </c>
      <c r="B55" s="235">
        <v>1308</v>
      </c>
      <c r="C55" s="176" t="s">
        <v>1238</v>
      </c>
      <c r="D55" s="235"/>
    </row>
    <row r="56" spans="1:4" s="230" customFormat="1" ht="18" customHeight="1">
      <c r="A56" s="176" t="s">
        <v>1240</v>
      </c>
      <c r="B56" s="235">
        <v>107</v>
      </c>
      <c r="C56" s="176" t="s">
        <v>1241</v>
      </c>
      <c r="D56" s="235"/>
    </row>
    <row r="57" spans="1:4" s="230" customFormat="1" ht="18" customHeight="1">
      <c r="A57" s="233" t="s">
        <v>1242</v>
      </c>
      <c r="B57" s="235">
        <f>SUM(B58:B59)</f>
        <v>0</v>
      </c>
      <c r="C57" s="233" t="s">
        <v>1243</v>
      </c>
      <c r="D57" s="234">
        <f>SUM(D58:D59)</f>
        <v>125717</v>
      </c>
    </row>
    <row r="58" spans="1:4" s="230" customFormat="1" ht="18" customHeight="1">
      <c r="A58" s="176" t="s">
        <v>1244</v>
      </c>
      <c r="B58" s="235"/>
      <c r="C58" s="176" t="s">
        <v>1245</v>
      </c>
      <c r="D58" s="235">
        <v>79420</v>
      </c>
    </row>
    <row r="59" spans="1:4" s="230" customFormat="1" ht="18" customHeight="1">
      <c r="A59" s="176" t="s">
        <v>1246</v>
      </c>
      <c r="B59" s="235"/>
      <c r="C59" s="176" t="s">
        <v>1247</v>
      </c>
      <c r="D59" s="235">
        <v>46297</v>
      </c>
    </row>
    <row r="60" spans="1:4" s="230" customFormat="1" ht="18" customHeight="1">
      <c r="A60" s="233" t="s">
        <v>1248</v>
      </c>
      <c r="B60" s="235">
        <v>0</v>
      </c>
      <c r="C60" s="176"/>
      <c r="D60" s="235"/>
    </row>
    <row r="61" spans="1:4" s="230" customFormat="1" ht="18" customHeight="1">
      <c r="A61" s="233" t="s">
        <v>1249</v>
      </c>
      <c r="B61" s="234">
        <v>31500</v>
      </c>
      <c r="C61" s="176"/>
      <c r="D61" s="235"/>
    </row>
    <row r="62" spans="1:4" s="230" customFormat="1" ht="18" customHeight="1">
      <c r="A62" s="233" t="s">
        <v>1250</v>
      </c>
      <c r="B62" s="234">
        <f>SUM(B63:B65)</f>
        <v>166807</v>
      </c>
      <c r="C62" s="233" t="s">
        <v>1251</v>
      </c>
      <c r="D62" s="235">
        <v>0</v>
      </c>
    </row>
    <row r="63" spans="1:4" s="230" customFormat="1" ht="18" customHeight="1">
      <c r="A63" s="176" t="s">
        <v>1252</v>
      </c>
      <c r="B63" s="235">
        <v>138616</v>
      </c>
      <c r="C63" s="176"/>
      <c r="D63" s="235"/>
    </row>
    <row r="64" spans="1:4" s="230" customFormat="1" ht="18" customHeight="1">
      <c r="A64" s="176" t="s">
        <v>1253</v>
      </c>
      <c r="B64" s="235">
        <v>507</v>
      </c>
      <c r="C64" s="176"/>
      <c r="D64" s="235"/>
    </row>
    <row r="65" spans="1:4" s="230" customFormat="1" ht="18" customHeight="1">
      <c r="A65" s="176" t="s">
        <v>1254</v>
      </c>
      <c r="B65" s="235">
        <v>27684</v>
      </c>
      <c r="C65" s="176"/>
      <c r="D65" s="235"/>
    </row>
    <row r="66" spans="1:4" s="230" customFormat="1" ht="18" customHeight="1">
      <c r="A66" s="233" t="s">
        <v>1255</v>
      </c>
      <c r="B66" s="235">
        <f>B67</f>
        <v>0</v>
      </c>
      <c r="C66" s="233" t="s">
        <v>1256</v>
      </c>
      <c r="D66" s="234">
        <f>D67</f>
        <v>1100</v>
      </c>
    </row>
    <row r="67" spans="1:4" s="230" customFormat="1" ht="18" customHeight="1">
      <c r="A67" s="233" t="s">
        <v>1257</v>
      </c>
      <c r="B67" s="235">
        <f>B68</f>
        <v>0</v>
      </c>
      <c r="C67" s="233" t="s">
        <v>1258</v>
      </c>
      <c r="D67" s="234">
        <f>SUM(D68:D71)</f>
        <v>1100</v>
      </c>
    </row>
    <row r="68" spans="1:4" s="230" customFormat="1" ht="18" customHeight="1">
      <c r="A68" s="233" t="s">
        <v>1259</v>
      </c>
      <c r="B68" s="235">
        <f>SUM(B69:B72)</f>
        <v>0</v>
      </c>
      <c r="C68" s="176" t="s">
        <v>1260</v>
      </c>
      <c r="D68" s="235">
        <v>1100</v>
      </c>
    </row>
    <row r="69" spans="1:4" s="230" customFormat="1" ht="18" customHeight="1">
      <c r="A69" s="176" t="s">
        <v>1261</v>
      </c>
      <c r="B69" s="235"/>
      <c r="C69" s="176" t="s">
        <v>1262</v>
      </c>
      <c r="D69" s="235"/>
    </row>
    <row r="70" spans="1:4" s="230" customFormat="1" ht="18" customHeight="1">
      <c r="A70" s="176" t="s">
        <v>1263</v>
      </c>
      <c r="B70" s="235"/>
      <c r="C70" s="176" t="s">
        <v>1264</v>
      </c>
      <c r="D70" s="235"/>
    </row>
    <row r="71" spans="1:4" s="230" customFormat="1" ht="18" customHeight="1">
      <c r="A71" s="176" t="s">
        <v>1265</v>
      </c>
      <c r="B71" s="235"/>
      <c r="C71" s="176" t="s">
        <v>1266</v>
      </c>
      <c r="D71" s="235"/>
    </row>
    <row r="72" spans="1:4" s="230" customFormat="1" ht="18" customHeight="1">
      <c r="A72" s="176" t="s">
        <v>1267</v>
      </c>
      <c r="B72" s="235"/>
      <c r="C72" s="176"/>
      <c r="D72" s="235"/>
    </row>
    <row r="73" spans="1:4" s="230" customFormat="1" ht="18" customHeight="1">
      <c r="A73" s="233" t="s">
        <v>1268</v>
      </c>
      <c r="B73" s="234">
        <f>B74</f>
        <v>16000</v>
      </c>
      <c r="C73" s="233" t="s">
        <v>1269</v>
      </c>
      <c r="D73" s="235">
        <f>SUM(D74:D77)</f>
        <v>0</v>
      </c>
    </row>
    <row r="74" spans="1:4" s="230" customFormat="1" ht="18" customHeight="1">
      <c r="A74" s="233" t="s">
        <v>1270</v>
      </c>
      <c r="B74" s="234">
        <f>SUM(B75:B78)</f>
        <v>16000</v>
      </c>
      <c r="C74" s="176" t="s">
        <v>1271</v>
      </c>
      <c r="D74" s="235"/>
    </row>
    <row r="75" spans="1:4" s="230" customFormat="1" ht="18" customHeight="1">
      <c r="A75" s="176" t="s">
        <v>1272</v>
      </c>
      <c r="B75" s="235">
        <v>16000</v>
      </c>
      <c r="C75" s="176" t="s">
        <v>1273</v>
      </c>
      <c r="D75" s="235"/>
    </row>
    <row r="76" spans="1:4" s="230" customFormat="1" ht="18" customHeight="1">
      <c r="A76" s="176" t="s">
        <v>1274</v>
      </c>
      <c r="B76" s="235"/>
      <c r="C76" s="176" t="s">
        <v>1275</v>
      </c>
      <c r="D76" s="235"/>
    </row>
    <row r="77" spans="1:4" s="230" customFormat="1" ht="18" customHeight="1">
      <c r="A77" s="176" t="s">
        <v>1276</v>
      </c>
      <c r="B77" s="235"/>
      <c r="C77" s="176" t="s">
        <v>1277</v>
      </c>
      <c r="D77" s="235"/>
    </row>
    <row r="78" spans="1:4" s="230" customFormat="1" ht="18" customHeight="1">
      <c r="A78" s="176" t="s">
        <v>1278</v>
      </c>
      <c r="B78" s="235"/>
      <c r="C78" s="176"/>
      <c r="D78" s="235"/>
    </row>
    <row r="79" spans="1:4" s="230" customFormat="1" ht="18" customHeight="1">
      <c r="A79" s="233" t="s">
        <v>1279</v>
      </c>
      <c r="B79" s="235">
        <v>0</v>
      </c>
      <c r="C79" s="233" t="s">
        <v>1280</v>
      </c>
      <c r="D79" s="235"/>
    </row>
    <row r="80" spans="1:4" s="230" customFormat="1" ht="18" customHeight="1">
      <c r="A80" s="233" t="s">
        <v>1281</v>
      </c>
      <c r="B80" s="235">
        <v>0</v>
      </c>
      <c r="C80" s="233" t="s">
        <v>1282</v>
      </c>
      <c r="D80" s="235"/>
    </row>
    <row r="81" spans="1:4" s="230" customFormat="1" ht="18" customHeight="1">
      <c r="A81" s="233" t="s">
        <v>1283</v>
      </c>
      <c r="B81" s="235">
        <v>0</v>
      </c>
      <c r="C81" s="233" t="s">
        <v>1284</v>
      </c>
      <c r="D81" s="235"/>
    </row>
    <row r="82" spans="1:4" s="230" customFormat="1" ht="18" customHeight="1">
      <c r="A82" s="233" t="s">
        <v>1285</v>
      </c>
      <c r="B82" s="234">
        <v>39399</v>
      </c>
      <c r="C82" s="233" t="s">
        <v>1286</v>
      </c>
      <c r="D82" s="234">
        <v>18659</v>
      </c>
    </row>
    <row r="83" spans="1:4" s="230" customFormat="1" ht="18" customHeight="1">
      <c r="A83" s="233" t="s">
        <v>1287</v>
      </c>
      <c r="B83" s="235">
        <f>SUM(B84:B86)</f>
        <v>0</v>
      </c>
      <c r="C83" s="233" t="s">
        <v>951</v>
      </c>
      <c r="D83" s="234">
        <f>SUM(D84:D86)</f>
        <v>820</v>
      </c>
    </row>
    <row r="84" spans="1:4" s="230" customFormat="1" ht="18" customHeight="1">
      <c r="A84" s="176" t="s">
        <v>1288</v>
      </c>
      <c r="B84" s="235"/>
      <c r="C84" s="176" t="s">
        <v>1289</v>
      </c>
      <c r="D84" s="235">
        <v>820</v>
      </c>
    </row>
    <row r="85" spans="1:4" s="230" customFormat="1" ht="18" customHeight="1">
      <c r="A85" s="176" t="s">
        <v>1290</v>
      </c>
      <c r="B85" s="235"/>
      <c r="C85" s="176" t="s">
        <v>1291</v>
      </c>
      <c r="D85" s="235"/>
    </row>
    <row r="86" spans="1:4" s="230" customFormat="1" ht="18" customHeight="1">
      <c r="A86" s="176" t="s">
        <v>1292</v>
      </c>
      <c r="B86" s="235"/>
      <c r="C86" s="176" t="s">
        <v>1293</v>
      </c>
      <c r="D86" s="235"/>
    </row>
    <row r="87" spans="1:4" s="230" customFormat="1" ht="18" customHeight="1">
      <c r="A87" s="233" t="s">
        <v>1294</v>
      </c>
      <c r="B87" s="235">
        <v>0</v>
      </c>
      <c r="C87" s="233" t="s">
        <v>1295</v>
      </c>
      <c r="D87" s="235"/>
    </row>
    <row r="88" spans="1:4" s="230" customFormat="1" ht="18" customHeight="1">
      <c r="A88" s="233" t="s">
        <v>1296</v>
      </c>
      <c r="B88" s="235">
        <v>0</v>
      </c>
      <c r="C88" s="233" t="s">
        <v>1297</v>
      </c>
      <c r="D88" s="235"/>
    </row>
    <row r="89" spans="1:4" s="230" customFormat="1" ht="18" customHeight="1">
      <c r="A89" s="176"/>
      <c r="B89" s="235"/>
      <c r="C89" s="233" t="s">
        <v>1298</v>
      </c>
      <c r="D89" s="235"/>
    </row>
    <row r="90" spans="1:4" s="230" customFormat="1" ht="18" customHeight="1">
      <c r="A90" s="176"/>
      <c r="B90" s="235"/>
      <c r="C90" s="233" t="s">
        <v>1299</v>
      </c>
      <c r="D90" s="234">
        <f>B93-D5-D6-D57-D62-D66-D73-D79-D80-D81-D82-D83-D87-D88-D89</f>
        <v>15529</v>
      </c>
    </row>
    <row r="91" spans="1:4" s="230" customFormat="1" ht="18" customHeight="1">
      <c r="A91" s="176"/>
      <c r="B91" s="235"/>
      <c r="C91" s="233" t="s">
        <v>1300</v>
      </c>
      <c r="D91" s="234">
        <v>15529</v>
      </c>
    </row>
    <row r="92" spans="1:4" s="230" customFormat="1" ht="18" customHeight="1">
      <c r="A92" s="176"/>
      <c r="B92" s="235"/>
      <c r="C92" s="233" t="s">
        <v>1301</v>
      </c>
      <c r="D92" s="235">
        <f>D90-D91</f>
        <v>0</v>
      </c>
    </row>
    <row r="93" spans="1:4" s="230" customFormat="1" ht="18" customHeight="1">
      <c r="A93" s="236" t="s">
        <v>1302</v>
      </c>
      <c r="B93" s="234">
        <f>SUM(B5:B6,B57,B60:B62,B66,B73,B79:B83,B87:B88)</f>
        <v>1061460</v>
      </c>
      <c r="C93" s="236" t="s">
        <v>1303</v>
      </c>
      <c r="D93" s="234">
        <f>SUM(D5:D6,D57,D62,D66,D73,D79:D83,D87:D90)</f>
        <v>1061460</v>
      </c>
    </row>
    <row r="94" s="230" customFormat="1" ht="18" customHeight="1"/>
    <row r="95" s="230" customFormat="1" ht="18" customHeight="1"/>
    <row r="96" s="230" customFormat="1" ht="18" customHeight="1"/>
    <row r="97" s="230" customFormat="1" ht="18" customHeight="1"/>
    <row r="98" s="230" customFormat="1" ht="18" customHeight="1"/>
    <row r="99" s="230" customFormat="1" ht="18" customHeight="1"/>
    <row r="100" s="230" customFormat="1" ht="18" customHeight="1"/>
    <row r="101" s="230" customFormat="1" ht="18" customHeight="1"/>
    <row r="102" s="230" customFormat="1" ht="18" customHeight="1"/>
    <row r="103" s="230" customFormat="1" ht="18" customHeight="1"/>
  </sheetData>
  <sheetProtection/>
  <mergeCells count="2">
    <mergeCell ref="A2:D2"/>
    <mergeCell ref="A3:D3"/>
  </mergeCells>
  <printOptions/>
  <pageMargins left="0.75" right="0.75" top="0.7900000000000001" bottom="0.78" header="0.51" footer="0.51"/>
  <pageSetup horizontalDpi="600" verticalDpi="600" orientation="portrait" paperSize="9" scale="81"/>
</worksheet>
</file>

<file path=xl/worksheets/sheet6.xml><?xml version="1.0" encoding="utf-8"?>
<worksheet xmlns="http://schemas.openxmlformats.org/spreadsheetml/2006/main" xmlns:r="http://schemas.openxmlformats.org/officeDocument/2006/relationships">
  <sheetPr>
    <tabColor rgb="FF92D050"/>
  </sheetPr>
  <dimension ref="A1:F28"/>
  <sheetViews>
    <sheetView workbookViewId="0" topLeftCell="A1">
      <pane xSplit="1" ySplit="4" topLeftCell="B5" activePane="bottomRight" state="frozen"/>
      <selection pane="bottomRight" activeCell="F7" sqref="F7"/>
    </sheetView>
  </sheetViews>
  <sheetFormatPr defaultColWidth="9.00390625" defaultRowHeight="16.5" customHeight="1"/>
  <cols>
    <col min="1" max="1" width="27.625" style="82" customWidth="1"/>
    <col min="2" max="6" width="10.625" style="82" customWidth="1"/>
    <col min="7" max="16384" width="9.00390625" style="82" customWidth="1"/>
  </cols>
  <sheetData>
    <row r="1" ht="16.5" customHeight="1">
      <c r="A1" s="82" t="s">
        <v>1304</v>
      </c>
    </row>
    <row r="2" spans="1:6" ht="30" customHeight="1">
      <c r="A2" s="99" t="s">
        <v>1305</v>
      </c>
      <c r="B2" s="99"/>
      <c r="C2" s="99"/>
      <c r="D2" s="99"/>
      <c r="E2" s="99"/>
      <c r="F2" s="99"/>
    </row>
    <row r="3" spans="1:6" ht="30" customHeight="1">
      <c r="A3" s="183"/>
      <c r="B3" s="183"/>
      <c r="C3" s="183"/>
      <c r="D3" s="183"/>
      <c r="E3" s="183"/>
      <c r="F3" s="206" t="s">
        <v>37</v>
      </c>
    </row>
    <row r="4" spans="1:6" s="137" customFormat="1" ht="30" customHeight="1">
      <c r="A4" s="207" t="s">
        <v>1306</v>
      </c>
      <c r="B4" s="207" t="s">
        <v>4</v>
      </c>
      <c r="C4" s="207" t="s">
        <v>5</v>
      </c>
      <c r="D4" s="221" t="s">
        <v>6</v>
      </c>
      <c r="E4" s="207" t="s">
        <v>7</v>
      </c>
      <c r="F4" s="207" t="s">
        <v>8</v>
      </c>
    </row>
    <row r="5" spans="1:6" s="137" customFormat="1" ht="30" customHeight="1">
      <c r="A5" s="222" t="s">
        <v>1307</v>
      </c>
      <c r="B5" s="223">
        <v>8500</v>
      </c>
      <c r="C5" s="223">
        <v>8429</v>
      </c>
      <c r="D5" s="224">
        <f aca="true" t="shared" si="0" ref="D5:D11">C5/B5*100</f>
        <v>99.16470588235295</v>
      </c>
      <c r="E5" s="223">
        <v>24138</v>
      </c>
      <c r="F5" s="225">
        <f aca="true" t="shared" si="1" ref="F5:F11">C5/E5*100-100</f>
        <v>-65.07995691440883</v>
      </c>
    </row>
    <row r="6" spans="1:6" s="137" customFormat="1" ht="30" customHeight="1">
      <c r="A6" s="222" t="s">
        <v>1308</v>
      </c>
      <c r="B6" s="223">
        <v>360</v>
      </c>
      <c r="C6" s="223">
        <v>364</v>
      </c>
      <c r="D6" s="224">
        <f t="shared" si="0"/>
        <v>101.11111111111111</v>
      </c>
      <c r="E6" s="223">
        <v>698</v>
      </c>
      <c r="F6" s="225">
        <f t="shared" si="1"/>
        <v>-47.85100286532952</v>
      </c>
    </row>
    <row r="7" spans="1:6" s="137" customFormat="1" ht="30" customHeight="1">
      <c r="A7" s="226" t="s">
        <v>1309</v>
      </c>
      <c r="B7" s="223">
        <v>295000</v>
      </c>
      <c r="C7" s="223">
        <v>305108</v>
      </c>
      <c r="D7" s="224">
        <f t="shared" si="0"/>
        <v>103.4264406779661</v>
      </c>
      <c r="E7" s="223">
        <v>808865</v>
      </c>
      <c r="F7" s="225">
        <f t="shared" si="1"/>
        <v>-62.279490397037826</v>
      </c>
    </row>
    <row r="8" spans="1:6" s="137" customFormat="1" ht="30" customHeight="1">
      <c r="A8" s="222" t="s">
        <v>1310</v>
      </c>
      <c r="B8" s="223">
        <v>1450</v>
      </c>
      <c r="C8" s="223">
        <v>1398</v>
      </c>
      <c r="D8" s="224">
        <f t="shared" si="0"/>
        <v>96.41379310344827</v>
      </c>
      <c r="E8" s="223">
        <v>743</v>
      </c>
      <c r="F8" s="225">
        <f t="shared" si="1"/>
        <v>88.15612382234187</v>
      </c>
    </row>
    <row r="9" spans="1:6" s="137" customFormat="1" ht="30" customHeight="1">
      <c r="A9" s="222" t="s">
        <v>1311</v>
      </c>
      <c r="B9" s="223">
        <v>17060</v>
      </c>
      <c r="C9" s="223">
        <v>17063</v>
      </c>
      <c r="D9" s="224">
        <f t="shared" si="0"/>
        <v>100.01758499413833</v>
      </c>
      <c r="E9" s="223">
        <v>15233</v>
      </c>
      <c r="F9" s="225">
        <f t="shared" si="1"/>
        <v>12.013391977942618</v>
      </c>
    </row>
    <row r="10" spans="1:6" s="137" customFormat="1" ht="30" customHeight="1">
      <c r="A10" s="222" t="s">
        <v>1312</v>
      </c>
      <c r="B10" s="223">
        <v>2830</v>
      </c>
      <c r="C10" s="223">
        <v>2831</v>
      </c>
      <c r="D10" s="224">
        <f t="shared" si="0"/>
        <v>100.03533568904595</v>
      </c>
      <c r="E10" s="223">
        <v>2592</v>
      </c>
      <c r="F10" s="225">
        <f t="shared" si="1"/>
        <v>9.220679012345684</v>
      </c>
    </row>
    <row r="11" spans="1:6" s="137" customFormat="1" ht="30" customHeight="1">
      <c r="A11" s="226" t="s">
        <v>1313</v>
      </c>
      <c r="B11" s="223">
        <v>9500</v>
      </c>
      <c r="C11" s="223">
        <v>9130</v>
      </c>
      <c r="D11" s="224">
        <f t="shared" si="0"/>
        <v>96.10526315789474</v>
      </c>
      <c r="E11" s="223">
        <v>7710</v>
      </c>
      <c r="F11" s="225">
        <f t="shared" si="1"/>
        <v>18.417639429312587</v>
      </c>
    </row>
    <row r="12" spans="1:6" s="137" customFormat="1" ht="30" customHeight="1">
      <c r="A12" s="226"/>
      <c r="B12" s="225"/>
      <c r="C12" s="225"/>
      <c r="D12" s="224"/>
      <c r="E12" s="225"/>
      <c r="F12" s="225"/>
    </row>
    <row r="13" spans="1:6" s="137" customFormat="1" ht="30" customHeight="1">
      <c r="A13" s="226"/>
      <c r="B13" s="225"/>
      <c r="C13" s="225"/>
      <c r="D13" s="224"/>
      <c r="E13" s="225"/>
      <c r="F13" s="225"/>
    </row>
    <row r="14" spans="1:6" s="137" customFormat="1" ht="30" customHeight="1">
      <c r="A14" s="226"/>
      <c r="B14" s="225"/>
      <c r="C14" s="225"/>
      <c r="D14" s="224"/>
      <c r="E14" s="225"/>
      <c r="F14" s="225"/>
    </row>
    <row r="15" spans="1:6" s="137" customFormat="1" ht="30" customHeight="1">
      <c r="A15" s="226"/>
      <c r="B15" s="225"/>
      <c r="C15" s="225"/>
      <c r="D15" s="224"/>
      <c r="E15" s="225"/>
      <c r="F15" s="225"/>
    </row>
    <row r="16" spans="1:6" s="137" customFormat="1" ht="30" customHeight="1">
      <c r="A16" s="226"/>
      <c r="B16" s="225"/>
      <c r="C16" s="225"/>
      <c r="D16" s="224"/>
      <c r="E16" s="225"/>
      <c r="F16" s="225"/>
    </row>
    <row r="17" spans="1:6" s="137" customFormat="1" ht="30" customHeight="1">
      <c r="A17" s="226"/>
      <c r="B17" s="225"/>
      <c r="C17" s="225"/>
      <c r="D17" s="224"/>
      <c r="E17" s="225"/>
      <c r="F17" s="225"/>
    </row>
    <row r="18" spans="1:6" s="137" customFormat="1" ht="30" customHeight="1">
      <c r="A18" s="164"/>
      <c r="B18" s="225"/>
      <c r="C18" s="225"/>
      <c r="D18" s="224"/>
      <c r="E18" s="225"/>
      <c r="F18" s="225"/>
    </row>
    <row r="19" spans="1:6" s="137" customFormat="1" ht="30" customHeight="1">
      <c r="A19" s="164"/>
      <c r="B19" s="225"/>
      <c r="C19" s="225"/>
      <c r="D19" s="224"/>
      <c r="E19" s="225"/>
      <c r="F19" s="225"/>
    </row>
    <row r="20" spans="1:6" s="137" customFormat="1" ht="30" customHeight="1">
      <c r="A20" s="164"/>
      <c r="B20" s="225"/>
      <c r="C20" s="225"/>
      <c r="D20" s="224"/>
      <c r="E20" s="225"/>
      <c r="F20" s="225"/>
    </row>
    <row r="21" spans="1:6" s="137" customFormat="1" ht="30" customHeight="1">
      <c r="A21" s="164"/>
      <c r="B21" s="225"/>
      <c r="C21" s="225"/>
      <c r="D21" s="224"/>
      <c r="E21" s="225"/>
      <c r="F21" s="225"/>
    </row>
    <row r="22" spans="1:6" ht="30" customHeight="1">
      <c r="A22" s="164"/>
      <c r="B22" s="225"/>
      <c r="C22" s="225"/>
      <c r="D22" s="224"/>
      <c r="E22" s="225"/>
      <c r="F22" s="225"/>
    </row>
    <row r="23" spans="1:6" ht="30" customHeight="1">
      <c r="A23" s="164"/>
      <c r="B23" s="225"/>
      <c r="C23" s="225"/>
      <c r="D23" s="224"/>
      <c r="E23" s="225"/>
      <c r="F23" s="225"/>
    </row>
    <row r="24" spans="1:6" ht="30" customHeight="1">
      <c r="A24" s="227" t="s">
        <v>1314</v>
      </c>
      <c r="B24" s="223">
        <f>SUM(B5:B11)</f>
        <v>334700</v>
      </c>
      <c r="C24" s="223">
        <f>SUM(C5:C11)</f>
        <v>344323</v>
      </c>
      <c r="D24" s="224">
        <f>C24/B24*100</f>
        <v>102.8751120406334</v>
      </c>
      <c r="E24" s="223">
        <f>SUM(E5:E11)</f>
        <v>859979</v>
      </c>
      <c r="F24" s="228">
        <f>C24/E24*100-100</f>
        <v>-59.961464175288</v>
      </c>
    </row>
    <row r="26" spans="2:6" ht="16.5" customHeight="1">
      <c r="B26" s="229"/>
      <c r="C26" s="229"/>
      <c r="D26" s="229"/>
      <c r="E26" s="229"/>
      <c r="F26" s="229"/>
    </row>
    <row r="27" spans="1:6" ht="16.5" customHeight="1">
      <c r="A27" s="183"/>
      <c r="B27" s="229"/>
      <c r="C27" s="229"/>
      <c r="D27" s="229"/>
      <c r="E27" s="229"/>
      <c r="F27" s="229"/>
    </row>
    <row r="28" spans="2:6" ht="16.5" customHeight="1">
      <c r="B28" s="229"/>
      <c r="C28" s="229"/>
      <c r="D28" s="229"/>
      <c r="E28" s="229"/>
      <c r="F28" s="229"/>
    </row>
  </sheetData>
  <sheetProtection/>
  <protectedRanges>
    <protectedRange sqref="C7:C11" name="区域1"/>
  </protectedRanges>
  <mergeCells count="1">
    <mergeCell ref="A2:F2"/>
  </mergeCells>
  <printOptions/>
  <pageMargins left="0.75" right="0.75" top="0.7900000000000001" bottom="0.790000000000000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F23"/>
  <sheetViews>
    <sheetView showZeros="0" workbookViewId="0" topLeftCell="A13">
      <selection activeCell="F7" sqref="F7"/>
    </sheetView>
  </sheetViews>
  <sheetFormatPr defaultColWidth="9.00390625" defaultRowHeight="14.25"/>
  <cols>
    <col min="1" max="1" width="27.625" style="180" customWidth="1"/>
    <col min="2" max="2" width="10.625" style="203" customWidth="1"/>
    <col min="3" max="3" width="10.625" style="204" customWidth="1"/>
    <col min="4" max="6" width="10.625" style="203" customWidth="1"/>
    <col min="7" max="7" width="7.125" style="180" customWidth="1"/>
    <col min="8" max="8" width="9.00390625" style="180" customWidth="1"/>
    <col min="9" max="9" width="19.625" style="180" customWidth="1"/>
    <col min="10" max="10" width="26.375" style="180" customWidth="1"/>
    <col min="11" max="11" width="9.00390625" style="180" customWidth="1"/>
    <col min="12" max="12" width="22.50390625" style="180" customWidth="1"/>
    <col min="13" max="16384" width="9.00390625" style="180" customWidth="1"/>
  </cols>
  <sheetData>
    <row r="1" ht="19.5" customHeight="1">
      <c r="A1" s="183" t="s">
        <v>1315</v>
      </c>
    </row>
    <row r="2" spans="1:6" ht="30" customHeight="1">
      <c r="A2" s="205" t="s">
        <v>1316</v>
      </c>
      <c r="B2" s="205"/>
      <c r="C2" s="205"/>
      <c r="D2" s="205"/>
      <c r="E2" s="205"/>
      <c r="F2" s="205"/>
    </row>
    <row r="3" ht="30" customHeight="1">
      <c r="F3" s="206" t="s">
        <v>37</v>
      </c>
    </row>
    <row r="4" spans="1:6" s="202" customFormat="1" ht="30" customHeight="1">
      <c r="A4" s="207" t="s">
        <v>1317</v>
      </c>
      <c r="B4" s="207" t="s">
        <v>4</v>
      </c>
      <c r="C4" s="208" t="s">
        <v>5</v>
      </c>
      <c r="D4" s="207" t="s">
        <v>6</v>
      </c>
      <c r="E4" s="207" t="s">
        <v>7</v>
      </c>
      <c r="F4" s="209" t="s">
        <v>8</v>
      </c>
    </row>
    <row r="5" spans="1:6" ht="30" customHeight="1">
      <c r="A5" s="210" t="s">
        <v>1318</v>
      </c>
      <c r="B5" s="211">
        <v>0</v>
      </c>
      <c r="C5" s="211"/>
      <c r="D5" s="212"/>
      <c r="E5" s="211">
        <v>230</v>
      </c>
      <c r="F5" s="213">
        <f aca="true" t="shared" si="0" ref="F5:F12">C5/E5*100-100</f>
        <v>-100</v>
      </c>
    </row>
    <row r="6" spans="1:6" ht="30" customHeight="1">
      <c r="A6" s="210" t="s">
        <v>1319</v>
      </c>
      <c r="B6" s="211">
        <v>640</v>
      </c>
      <c r="C6" s="211">
        <v>571</v>
      </c>
      <c r="D6" s="212">
        <f aca="true" t="shared" si="1" ref="D5:D11">C6/B6*100</f>
        <v>89.21875</v>
      </c>
      <c r="E6" s="211">
        <v>769</v>
      </c>
      <c r="F6" s="213">
        <f t="shared" si="0"/>
        <v>-25.74772431729518</v>
      </c>
    </row>
    <row r="7" spans="1:6" ht="30" customHeight="1">
      <c r="A7" s="210" t="s">
        <v>1320</v>
      </c>
      <c r="B7" s="211">
        <v>228360</v>
      </c>
      <c r="C7" s="211">
        <v>218785</v>
      </c>
      <c r="D7" s="212">
        <f t="shared" si="1"/>
        <v>95.80705902960239</v>
      </c>
      <c r="E7" s="211">
        <v>482643</v>
      </c>
      <c r="F7" s="213">
        <f t="shared" si="0"/>
        <v>-54.66939331970006</v>
      </c>
    </row>
    <row r="8" spans="1:6" ht="30" customHeight="1">
      <c r="A8" s="210" t="s">
        <v>1321</v>
      </c>
      <c r="B8" s="211">
        <v>100</v>
      </c>
      <c r="C8" s="211">
        <v>95</v>
      </c>
      <c r="D8" s="212">
        <f t="shared" si="1"/>
        <v>95</v>
      </c>
      <c r="E8" s="211">
        <v>56</v>
      </c>
      <c r="F8" s="213">
        <f t="shared" si="0"/>
        <v>69.64285714285714</v>
      </c>
    </row>
    <row r="9" spans="1:6" ht="30" customHeight="1">
      <c r="A9" s="214" t="s">
        <v>1322</v>
      </c>
      <c r="B9" s="211">
        <v>187150</v>
      </c>
      <c r="C9" s="211">
        <v>188379</v>
      </c>
      <c r="D9" s="212">
        <f t="shared" si="1"/>
        <v>100.65669249265295</v>
      </c>
      <c r="E9" s="211">
        <v>177601</v>
      </c>
      <c r="F9" s="213">
        <f t="shared" si="0"/>
        <v>6.0686595233134994</v>
      </c>
    </row>
    <row r="10" spans="1:6" ht="30" customHeight="1">
      <c r="A10" s="214" t="s">
        <v>1323</v>
      </c>
      <c r="B10" s="211">
        <v>10190</v>
      </c>
      <c r="C10" s="211">
        <v>13692</v>
      </c>
      <c r="D10" s="212">
        <f t="shared" si="1"/>
        <v>134.36702649656527</v>
      </c>
      <c r="E10" s="211">
        <v>10048</v>
      </c>
      <c r="F10" s="213">
        <f t="shared" si="0"/>
        <v>36.265923566878996</v>
      </c>
    </row>
    <row r="11" spans="1:6" ht="30" customHeight="1">
      <c r="A11" s="214" t="s">
        <v>1324</v>
      </c>
      <c r="B11" s="211">
        <v>0</v>
      </c>
      <c r="C11" s="211">
        <v>155</v>
      </c>
      <c r="D11" s="212"/>
      <c r="E11" s="211">
        <v>201</v>
      </c>
      <c r="F11" s="213">
        <f t="shared" si="0"/>
        <v>-22.885572139303477</v>
      </c>
    </row>
    <row r="12" spans="1:6" ht="30" customHeight="1">
      <c r="A12" s="215" t="s">
        <v>1325</v>
      </c>
      <c r="B12" s="216">
        <v>0</v>
      </c>
      <c r="C12" s="217"/>
      <c r="D12" s="212"/>
      <c r="E12" s="216">
        <v>46721</v>
      </c>
      <c r="F12" s="213">
        <f t="shared" si="0"/>
        <v>-100</v>
      </c>
    </row>
    <row r="13" spans="1:6" ht="30" customHeight="1">
      <c r="A13" s="218"/>
      <c r="B13" s="219"/>
      <c r="C13" s="219"/>
      <c r="D13" s="213"/>
      <c r="E13" s="219"/>
      <c r="F13" s="213"/>
    </row>
    <row r="14" spans="1:6" ht="30" customHeight="1">
      <c r="A14" s="210"/>
      <c r="B14" s="211"/>
      <c r="C14" s="211"/>
      <c r="D14" s="212"/>
      <c r="E14" s="211"/>
      <c r="F14" s="213"/>
    </row>
    <row r="15" spans="1:6" ht="30" customHeight="1">
      <c r="A15" s="210"/>
      <c r="B15" s="211"/>
      <c r="C15" s="211"/>
      <c r="D15" s="212"/>
      <c r="E15" s="211"/>
      <c r="F15" s="213"/>
    </row>
    <row r="16" spans="1:6" ht="30" customHeight="1">
      <c r="A16" s="210"/>
      <c r="B16" s="211"/>
      <c r="C16" s="211"/>
      <c r="D16" s="212"/>
      <c r="E16" s="211"/>
      <c r="F16" s="213"/>
    </row>
    <row r="17" spans="1:6" ht="30" customHeight="1">
      <c r="A17" s="210"/>
      <c r="B17" s="211"/>
      <c r="C17" s="211"/>
      <c r="D17" s="212"/>
      <c r="E17" s="211"/>
      <c r="F17" s="213"/>
    </row>
    <row r="18" spans="1:6" ht="30" customHeight="1">
      <c r="A18" s="210"/>
      <c r="B18" s="211"/>
      <c r="C18" s="211"/>
      <c r="D18" s="212"/>
      <c r="E18" s="211"/>
      <c r="F18" s="213"/>
    </row>
    <row r="19" spans="1:6" ht="30" customHeight="1">
      <c r="A19" s="210"/>
      <c r="B19" s="211"/>
      <c r="C19" s="211"/>
      <c r="D19" s="212"/>
      <c r="E19" s="211"/>
      <c r="F19" s="213"/>
    </row>
    <row r="20" spans="1:6" ht="30" customHeight="1">
      <c r="A20" s="210"/>
      <c r="B20" s="211"/>
      <c r="C20" s="211"/>
      <c r="D20" s="212"/>
      <c r="E20" s="211"/>
      <c r="F20" s="213"/>
    </row>
    <row r="21" spans="1:6" ht="30" customHeight="1">
      <c r="A21" s="210"/>
      <c r="B21" s="211"/>
      <c r="C21" s="211"/>
      <c r="D21" s="212"/>
      <c r="E21" s="211"/>
      <c r="F21" s="213"/>
    </row>
    <row r="22" spans="1:6" ht="30" customHeight="1">
      <c r="A22" s="210"/>
      <c r="B22" s="211"/>
      <c r="C22" s="211"/>
      <c r="D22" s="212"/>
      <c r="E22" s="211"/>
      <c r="F22" s="213"/>
    </row>
    <row r="23" spans="1:6" ht="30" customHeight="1">
      <c r="A23" s="220" t="s">
        <v>1314</v>
      </c>
      <c r="B23" s="211">
        <f>SUM(B5:B22)</f>
        <v>426440</v>
      </c>
      <c r="C23" s="211">
        <f>SUM(C5:C22)</f>
        <v>421677</v>
      </c>
      <c r="D23" s="212">
        <f>C23/B23*100</f>
        <v>98.88307851045867</v>
      </c>
      <c r="E23" s="211">
        <f>SUM(E5:E22)</f>
        <v>718269</v>
      </c>
      <c r="F23" s="213">
        <f>C23/E23*100-100</f>
        <v>-41.29260764421129</v>
      </c>
    </row>
  </sheetData>
  <sheetProtection/>
  <mergeCells count="1">
    <mergeCell ref="A2:F2"/>
  </mergeCells>
  <printOptions/>
  <pageMargins left="0.75" right="0.75" top="0.7900000000000001" bottom="0.790000000000000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F71"/>
  <sheetViews>
    <sheetView showZeros="0" workbookViewId="0" topLeftCell="A1">
      <selection activeCell="I10" sqref="I10"/>
    </sheetView>
  </sheetViews>
  <sheetFormatPr defaultColWidth="9.00390625" defaultRowHeight="14.25"/>
  <cols>
    <col min="1" max="1" width="9.375" style="180" customWidth="1"/>
    <col min="2" max="2" width="47.25390625" style="180" customWidth="1"/>
    <col min="3" max="3" width="10.375" style="181" customWidth="1"/>
    <col min="4" max="4" width="11.375" style="181" customWidth="1"/>
    <col min="5" max="5" width="8.375" style="180" customWidth="1"/>
    <col min="6" max="6" width="5.50390625" style="182" customWidth="1"/>
    <col min="7" max="16384" width="9.00390625" style="180" customWidth="1"/>
  </cols>
  <sheetData>
    <row r="1" ht="19.5" customHeight="1">
      <c r="A1" s="183" t="s">
        <v>1326</v>
      </c>
    </row>
    <row r="2" spans="2:5" ht="24.75" customHeight="1">
      <c r="B2" s="184" t="s">
        <v>1327</v>
      </c>
      <c r="C2" s="184"/>
      <c r="D2" s="184"/>
      <c r="E2" s="184"/>
    </row>
    <row r="3" ht="21.75" customHeight="1">
      <c r="E3" s="185" t="s">
        <v>37</v>
      </c>
    </row>
    <row r="4" spans="1:5" ht="18.75" customHeight="1">
      <c r="A4" s="186" t="s">
        <v>64</v>
      </c>
      <c r="B4" s="186" t="s">
        <v>3</v>
      </c>
      <c r="C4" s="187" t="s">
        <v>5</v>
      </c>
      <c r="D4" s="187" t="s">
        <v>65</v>
      </c>
      <c r="E4" s="188" t="s">
        <v>8</v>
      </c>
    </row>
    <row r="5" spans="1:6" ht="18.75" customHeight="1">
      <c r="A5" s="189"/>
      <c r="B5" s="190" t="s">
        <v>1328</v>
      </c>
      <c r="C5" s="191">
        <f>SUM(C6,C10,C16,C36,C40,C51,C58,C63)</f>
        <v>421677</v>
      </c>
      <c r="D5" s="191">
        <f>SUM(D6,D10,D16,D36,D40,D51,D58,D63)</f>
        <v>718269</v>
      </c>
      <c r="E5" s="192">
        <f aca="true" t="shared" si="0" ref="E5:E18">_xlfn.IFERROR(C5/D5*100-100,0)</f>
        <v>-41.29260764421129</v>
      </c>
      <c r="F5" s="193"/>
    </row>
    <row r="6" spans="1:6" s="179" customFormat="1" ht="18.75" customHeight="1">
      <c r="A6" s="194" t="s">
        <v>400</v>
      </c>
      <c r="B6" s="194" t="s">
        <v>1329</v>
      </c>
      <c r="C6" s="195"/>
      <c r="D6" s="195">
        <v>230</v>
      </c>
      <c r="E6" s="192">
        <f t="shared" si="0"/>
        <v>-100</v>
      </c>
      <c r="F6" s="196"/>
    </row>
    <row r="7" spans="1:6" s="179" customFormat="1" ht="18.75" customHeight="1">
      <c r="A7" s="194" t="s">
        <v>1330</v>
      </c>
      <c r="B7" s="194" t="s">
        <v>1331</v>
      </c>
      <c r="C7" s="195"/>
      <c r="D7" s="195">
        <v>230</v>
      </c>
      <c r="E7" s="192">
        <f t="shared" si="0"/>
        <v>-100</v>
      </c>
      <c r="F7" s="196"/>
    </row>
    <row r="8" spans="1:6" s="179" customFormat="1" ht="18.75" customHeight="1">
      <c r="A8" s="197">
        <v>2070901</v>
      </c>
      <c r="B8" s="197" t="s">
        <v>1332</v>
      </c>
      <c r="C8" s="198"/>
      <c r="D8" s="198">
        <v>3</v>
      </c>
      <c r="E8" s="199">
        <f t="shared" si="0"/>
        <v>-100</v>
      </c>
      <c r="F8" s="196"/>
    </row>
    <row r="9" spans="1:5" ht="18.75" customHeight="1">
      <c r="A9" s="197" t="s">
        <v>1333</v>
      </c>
      <c r="B9" s="197" t="s">
        <v>1334</v>
      </c>
      <c r="C9" s="198"/>
      <c r="D9" s="198">
        <v>227</v>
      </c>
      <c r="E9" s="199">
        <f t="shared" si="0"/>
        <v>-100</v>
      </c>
    </row>
    <row r="10" spans="1:6" s="179" customFormat="1" ht="18.75" customHeight="1">
      <c r="A10" s="194" t="s">
        <v>451</v>
      </c>
      <c r="B10" s="194" t="s">
        <v>1335</v>
      </c>
      <c r="C10" s="195">
        <f>C11+C14</f>
        <v>571</v>
      </c>
      <c r="D10" s="195">
        <f>D11+D14</f>
        <v>769</v>
      </c>
      <c r="E10" s="192">
        <f t="shared" si="0"/>
        <v>-25.74772431729518</v>
      </c>
      <c r="F10" s="196"/>
    </row>
    <row r="11" spans="1:6" s="179" customFormat="1" ht="18.75" customHeight="1">
      <c r="A11" s="194" t="s">
        <v>1336</v>
      </c>
      <c r="B11" s="194" t="s">
        <v>1337</v>
      </c>
      <c r="C11" s="195">
        <f>SUM(C12:C13)</f>
        <v>555</v>
      </c>
      <c r="D11" s="195">
        <f>SUM(D12:D13)</f>
        <v>476</v>
      </c>
      <c r="E11" s="192">
        <f t="shared" si="0"/>
        <v>16.596638655462186</v>
      </c>
      <c r="F11" s="196"/>
    </row>
    <row r="12" spans="1:5" ht="18.75" customHeight="1">
      <c r="A12" s="197" t="s">
        <v>1338</v>
      </c>
      <c r="B12" s="197" t="s">
        <v>1339</v>
      </c>
      <c r="C12" s="198">
        <v>78</v>
      </c>
      <c r="D12" s="198">
        <v>132</v>
      </c>
      <c r="E12" s="199">
        <f t="shared" si="0"/>
        <v>-40.90909090909091</v>
      </c>
    </row>
    <row r="13" spans="1:5" ht="18.75" customHeight="1">
      <c r="A13" s="197" t="s">
        <v>1340</v>
      </c>
      <c r="B13" s="197" t="s">
        <v>1341</v>
      </c>
      <c r="C13" s="198">
        <v>477</v>
      </c>
      <c r="D13" s="198">
        <v>344</v>
      </c>
      <c r="E13" s="199">
        <f t="shared" si="0"/>
        <v>38.66279069767441</v>
      </c>
    </row>
    <row r="14" spans="1:6" s="179" customFormat="1" ht="18.75" customHeight="1">
      <c r="A14" s="194" t="s">
        <v>1342</v>
      </c>
      <c r="B14" s="194" t="s">
        <v>1343</v>
      </c>
      <c r="C14" s="195">
        <f>C15</f>
        <v>16</v>
      </c>
      <c r="D14" s="195">
        <f>D15</f>
        <v>293</v>
      </c>
      <c r="E14" s="192">
        <f t="shared" si="0"/>
        <v>-94.53924914675768</v>
      </c>
      <c r="F14" s="196"/>
    </row>
    <row r="15" spans="1:5" ht="18.75" customHeight="1">
      <c r="A15" s="197" t="s">
        <v>1344</v>
      </c>
      <c r="B15" s="197" t="s">
        <v>1341</v>
      </c>
      <c r="C15" s="198">
        <v>16</v>
      </c>
      <c r="D15" s="198">
        <v>293</v>
      </c>
      <c r="E15" s="199">
        <f t="shared" si="0"/>
        <v>-94.53924914675768</v>
      </c>
    </row>
    <row r="16" spans="1:6" s="179" customFormat="1" ht="18.75" customHeight="1">
      <c r="A16" s="194" t="s">
        <v>738</v>
      </c>
      <c r="B16" s="194" t="s">
        <v>1345</v>
      </c>
      <c r="C16" s="195">
        <f>C17+C26+C28+C32+C34</f>
        <v>218785</v>
      </c>
      <c r="D16" s="195">
        <v>482643</v>
      </c>
      <c r="E16" s="192">
        <f t="shared" si="0"/>
        <v>-54.66939331970006</v>
      </c>
      <c r="F16" s="196"/>
    </row>
    <row r="17" spans="1:6" s="179" customFormat="1" ht="18.75" customHeight="1">
      <c r="A17" s="194" t="s">
        <v>1346</v>
      </c>
      <c r="B17" s="194" t="s">
        <v>1347</v>
      </c>
      <c r="C17" s="195">
        <f>SUM(C18:C25)</f>
        <v>211050</v>
      </c>
      <c r="D17" s="195">
        <f>SUM(D18:D25)</f>
        <v>433088</v>
      </c>
      <c r="E17" s="192">
        <f t="shared" si="0"/>
        <v>-51.26856435643564</v>
      </c>
      <c r="F17" s="196"/>
    </row>
    <row r="18" spans="1:5" ht="18.75" customHeight="1">
      <c r="A18" s="197" t="s">
        <v>1348</v>
      </c>
      <c r="B18" s="197" t="s">
        <v>1349</v>
      </c>
      <c r="C18" s="198">
        <v>41166</v>
      </c>
      <c r="D18" s="198">
        <v>107495</v>
      </c>
      <c r="E18" s="199">
        <f t="shared" si="0"/>
        <v>-61.7042653146658</v>
      </c>
    </row>
    <row r="19" spans="1:5" ht="18.75" customHeight="1">
      <c r="A19" s="197" t="s">
        <v>1350</v>
      </c>
      <c r="B19" s="197" t="s">
        <v>1351</v>
      </c>
      <c r="C19" s="198">
        <v>717</v>
      </c>
      <c r="D19" s="198">
        <v>50127</v>
      </c>
      <c r="E19" s="199">
        <f aca="true" t="shared" si="1" ref="E19:E28">_xlfn.IFERROR(C19/D19*100-100,0)</f>
        <v>-98.56963313184511</v>
      </c>
    </row>
    <row r="20" spans="1:5" ht="18.75" customHeight="1">
      <c r="A20" s="197">
        <v>2120803</v>
      </c>
      <c r="B20" s="197" t="s">
        <v>1352</v>
      </c>
      <c r="C20" s="198">
        <v>5736</v>
      </c>
      <c r="D20" s="198">
        <v>0</v>
      </c>
      <c r="E20" s="199">
        <f t="shared" si="1"/>
        <v>0</v>
      </c>
    </row>
    <row r="21" spans="1:5" ht="18.75" customHeight="1">
      <c r="A21" s="197" t="s">
        <v>1353</v>
      </c>
      <c r="B21" s="197" t="s">
        <v>1354</v>
      </c>
      <c r="C21" s="198">
        <v>13318</v>
      </c>
      <c r="D21" s="198">
        <v>2517</v>
      </c>
      <c r="E21" s="199">
        <f t="shared" si="1"/>
        <v>429.1219705999206</v>
      </c>
    </row>
    <row r="22" spans="1:5" ht="18.75" customHeight="1">
      <c r="A22" s="197" t="s">
        <v>1355</v>
      </c>
      <c r="B22" s="197" t="s">
        <v>1356</v>
      </c>
      <c r="C22" s="198">
        <v>35260</v>
      </c>
      <c r="D22" s="198">
        <v>58157</v>
      </c>
      <c r="E22" s="199">
        <f t="shared" si="1"/>
        <v>-39.371012947710504</v>
      </c>
    </row>
    <row r="23" spans="1:5" ht="18.75" customHeight="1">
      <c r="A23" s="197" t="s">
        <v>1357</v>
      </c>
      <c r="B23" s="197" t="s">
        <v>1358</v>
      </c>
      <c r="C23" s="198">
        <v>24</v>
      </c>
      <c r="D23" s="198">
        <v>74</v>
      </c>
      <c r="E23" s="199">
        <f t="shared" si="1"/>
        <v>-67.56756756756756</v>
      </c>
    </row>
    <row r="24" spans="1:5" ht="18.75" customHeight="1">
      <c r="A24" s="197" t="s">
        <v>1359</v>
      </c>
      <c r="B24" s="197" t="s">
        <v>1360</v>
      </c>
      <c r="C24" s="198"/>
      <c r="D24" s="198">
        <v>9000</v>
      </c>
      <c r="E24" s="199">
        <f t="shared" si="1"/>
        <v>-100</v>
      </c>
    </row>
    <row r="25" spans="1:5" ht="18.75" customHeight="1">
      <c r="A25" s="197" t="s">
        <v>1361</v>
      </c>
      <c r="B25" s="197" t="s">
        <v>1362</v>
      </c>
      <c r="C25" s="198">
        <v>114829</v>
      </c>
      <c r="D25" s="198">
        <v>205718</v>
      </c>
      <c r="E25" s="199">
        <f t="shared" si="1"/>
        <v>-44.18135505886699</v>
      </c>
    </row>
    <row r="26" spans="1:6" s="179" customFormat="1" ht="18.75" customHeight="1">
      <c r="A26" s="194" t="s">
        <v>1363</v>
      </c>
      <c r="B26" s="200" t="s">
        <v>1364</v>
      </c>
      <c r="C26" s="195">
        <f>C27</f>
        <v>0</v>
      </c>
      <c r="D26" s="195">
        <v>22996</v>
      </c>
      <c r="E26" s="192">
        <f t="shared" si="1"/>
        <v>-100</v>
      </c>
      <c r="F26" s="196"/>
    </row>
    <row r="27" spans="1:5" ht="18.75" customHeight="1">
      <c r="A27" s="197" t="s">
        <v>1365</v>
      </c>
      <c r="B27" s="197" t="s">
        <v>1349</v>
      </c>
      <c r="C27" s="198"/>
      <c r="D27" s="198">
        <v>22996</v>
      </c>
      <c r="E27" s="199">
        <f t="shared" si="1"/>
        <v>-100</v>
      </c>
    </row>
    <row r="28" spans="1:6" s="179" customFormat="1" ht="18.75" customHeight="1">
      <c r="A28" s="194" t="s">
        <v>1366</v>
      </c>
      <c r="B28" s="194" t="s">
        <v>1367</v>
      </c>
      <c r="C28" s="195">
        <f>SUM(C29:C31)</f>
        <v>7735</v>
      </c>
      <c r="D28" s="195">
        <f>SUM(D29:D31)</f>
        <v>2140</v>
      </c>
      <c r="E28" s="192">
        <f t="shared" si="1"/>
        <v>261.4485981308411</v>
      </c>
      <c r="F28" s="196"/>
    </row>
    <row r="29" spans="1:6" s="180" customFormat="1" ht="18.75" customHeight="1">
      <c r="A29" s="197">
        <v>2121301</v>
      </c>
      <c r="B29" s="197" t="s">
        <v>1368</v>
      </c>
      <c r="C29" s="198">
        <v>5683</v>
      </c>
      <c r="D29" s="198"/>
      <c r="E29" s="199">
        <f aca="true" t="shared" si="2" ref="E29:E35">_xlfn.IFERROR(C29/D29*100-100,0)</f>
        <v>0</v>
      </c>
      <c r="F29" s="182"/>
    </row>
    <row r="30" spans="1:5" ht="18.75" customHeight="1">
      <c r="A30" s="197" t="s">
        <v>1369</v>
      </c>
      <c r="B30" s="197" t="s">
        <v>1370</v>
      </c>
      <c r="C30" s="198">
        <v>1597</v>
      </c>
      <c r="D30" s="198">
        <v>1257</v>
      </c>
      <c r="E30" s="199">
        <f t="shared" si="2"/>
        <v>27.048528241845673</v>
      </c>
    </row>
    <row r="31" spans="1:5" ht="18.75" customHeight="1">
      <c r="A31" s="197" t="s">
        <v>1371</v>
      </c>
      <c r="B31" s="197" t="s">
        <v>1372</v>
      </c>
      <c r="C31" s="198">
        <v>455</v>
      </c>
      <c r="D31" s="198">
        <v>883</v>
      </c>
      <c r="E31" s="199">
        <f t="shared" si="2"/>
        <v>-48.47112117780294</v>
      </c>
    </row>
    <row r="32" spans="1:6" s="179" customFormat="1" ht="18.75" customHeight="1">
      <c r="A32" s="194" t="s">
        <v>1373</v>
      </c>
      <c r="B32" s="194" t="s">
        <v>1374</v>
      </c>
      <c r="C32" s="195"/>
      <c r="D32" s="195">
        <v>2419</v>
      </c>
      <c r="E32" s="192">
        <f t="shared" si="2"/>
        <v>-100</v>
      </c>
      <c r="F32" s="196"/>
    </row>
    <row r="33" spans="1:5" ht="18.75" customHeight="1">
      <c r="A33" s="197" t="s">
        <v>1375</v>
      </c>
      <c r="B33" s="197" t="s">
        <v>1376</v>
      </c>
      <c r="C33" s="198"/>
      <c r="D33" s="198">
        <v>2419</v>
      </c>
      <c r="E33" s="199">
        <f t="shared" si="2"/>
        <v>-100</v>
      </c>
    </row>
    <row r="34" spans="1:6" ht="18.75" customHeight="1">
      <c r="A34" s="194">
        <v>21218</v>
      </c>
      <c r="B34" s="194" t="s">
        <v>1377</v>
      </c>
      <c r="C34" s="195"/>
      <c r="D34" s="195">
        <v>22000</v>
      </c>
      <c r="E34" s="192">
        <f t="shared" si="2"/>
        <v>-100</v>
      </c>
      <c r="F34" s="182"/>
    </row>
    <row r="35" spans="1:6" ht="18.75" customHeight="1">
      <c r="A35" s="197">
        <v>2121899</v>
      </c>
      <c r="B35" s="197" t="s">
        <v>1378</v>
      </c>
      <c r="C35" s="198"/>
      <c r="D35" s="198">
        <v>22000</v>
      </c>
      <c r="E35" s="199">
        <f t="shared" si="2"/>
        <v>-100</v>
      </c>
      <c r="F35" s="182"/>
    </row>
    <row r="36" spans="1:6" s="179" customFormat="1" ht="18.75" customHeight="1">
      <c r="A36" s="194" t="s">
        <v>764</v>
      </c>
      <c r="B36" s="194" t="s">
        <v>1379</v>
      </c>
      <c r="C36" s="195">
        <f>C37</f>
        <v>95</v>
      </c>
      <c r="D36" s="195">
        <v>56</v>
      </c>
      <c r="E36" s="192">
        <f aca="true" t="shared" si="3" ref="E36:E50">_xlfn.IFERROR(C36/D36*100-100,0)</f>
        <v>69.64285714285714</v>
      </c>
      <c r="F36" s="196"/>
    </row>
    <row r="37" spans="1:6" s="179" customFormat="1" ht="18.75" customHeight="1">
      <c r="A37" s="194" t="s">
        <v>1380</v>
      </c>
      <c r="B37" s="194" t="s">
        <v>1381</v>
      </c>
      <c r="C37" s="195">
        <f>C38+C39</f>
        <v>95</v>
      </c>
      <c r="D37" s="195">
        <v>56</v>
      </c>
      <c r="E37" s="192">
        <f t="shared" si="3"/>
        <v>69.64285714285714</v>
      </c>
      <c r="F37" s="196"/>
    </row>
    <row r="38" spans="1:5" ht="18.75" customHeight="1">
      <c r="A38" s="197" t="s">
        <v>1382</v>
      </c>
      <c r="B38" s="197" t="s">
        <v>1341</v>
      </c>
      <c r="C38" s="198">
        <v>90</v>
      </c>
      <c r="D38" s="198">
        <v>48</v>
      </c>
      <c r="E38" s="199">
        <f t="shared" si="3"/>
        <v>87.5</v>
      </c>
    </row>
    <row r="39" spans="1:5" ht="18.75" customHeight="1">
      <c r="A39" s="197">
        <v>2136699</v>
      </c>
      <c r="B39" s="197" t="s">
        <v>1383</v>
      </c>
      <c r="C39" s="198">
        <v>5</v>
      </c>
      <c r="D39" s="198">
        <v>8</v>
      </c>
      <c r="E39" s="199">
        <f t="shared" si="3"/>
        <v>-37.5</v>
      </c>
    </row>
    <row r="40" spans="1:6" s="179" customFormat="1" ht="18.75" customHeight="1">
      <c r="A40" s="194" t="s">
        <v>1079</v>
      </c>
      <c r="B40" s="194" t="s">
        <v>1154</v>
      </c>
      <c r="C40" s="195">
        <f>C41+C44</f>
        <v>188379</v>
      </c>
      <c r="D40" s="195">
        <v>177601</v>
      </c>
      <c r="E40" s="192">
        <f t="shared" si="3"/>
        <v>6.0686595233134994</v>
      </c>
      <c r="F40" s="196"/>
    </row>
    <row r="41" spans="1:6" s="179" customFormat="1" ht="18.75" customHeight="1">
      <c r="A41" s="194" t="s">
        <v>1384</v>
      </c>
      <c r="B41" s="194" t="s">
        <v>1385</v>
      </c>
      <c r="C41" s="195">
        <f>C42+C43</f>
        <v>186364</v>
      </c>
      <c r="D41" s="195">
        <v>174893</v>
      </c>
      <c r="E41" s="192">
        <f t="shared" si="3"/>
        <v>6.5588674217950285</v>
      </c>
      <c r="F41" s="196"/>
    </row>
    <row r="42" spans="1:5" ht="18.75" customHeight="1">
      <c r="A42" s="197" t="s">
        <v>1386</v>
      </c>
      <c r="B42" s="197" t="s">
        <v>1387</v>
      </c>
      <c r="C42" s="198">
        <v>6364</v>
      </c>
      <c r="D42" s="198">
        <v>8093</v>
      </c>
      <c r="E42" s="199">
        <f t="shared" si="3"/>
        <v>-21.364141850982335</v>
      </c>
    </row>
    <row r="43" spans="1:6" ht="18.75" customHeight="1">
      <c r="A43" s="197">
        <v>2290402</v>
      </c>
      <c r="B43" s="197" t="s">
        <v>1388</v>
      </c>
      <c r="C43" s="198">
        <v>180000</v>
      </c>
      <c r="D43" s="198">
        <v>166800</v>
      </c>
      <c r="E43" s="199">
        <f t="shared" si="3"/>
        <v>7.913669064748191</v>
      </c>
      <c r="F43" s="182"/>
    </row>
    <row r="44" spans="1:6" s="179" customFormat="1" ht="18.75" customHeight="1">
      <c r="A44" s="194" t="s">
        <v>1389</v>
      </c>
      <c r="B44" s="201" t="s">
        <v>1390</v>
      </c>
      <c r="C44" s="195">
        <f>SUM(C45:C50)</f>
        <v>2015</v>
      </c>
      <c r="D44" s="195">
        <v>2708</v>
      </c>
      <c r="E44" s="192">
        <f t="shared" si="3"/>
        <v>-25.590841949778437</v>
      </c>
      <c r="F44" s="196"/>
    </row>
    <row r="45" spans="1:5" ht="18.75" customHeight="1">
      <c r="A45" s="197" t="s">
        <v>1391</v>
      </c>
      <c r="B45" s="197" t="s">
        <v>1392</v>
      </c>
      <c r="C45" s="198">
        <v>1087</v>
      </c>
      <c r="D45" s="198">
        <v>1556</v>
      </c>
      <c r="E45" s="199">
        <f t="shared" si="3"/>
        <v>-30.14138817480719</v>
      </c>
    </row>
    <row r="46" spans="1:5" ht="18.75" customHeight="1">
      <c r="A46" s="197" t="s">
        <v>1393</v>
      </c>
      <c r="B46" s="197" t="s">
        <v>1394</v>
      </c>
      <c r="C46" s="198">
        <v>334</v>
      </c>
      <c r="D46" s="198">
        <v>954</v>
      </c>
      <c r="E46" s="199">
        <f t="shared" si="3"/>
        <v>-64.98951781970649</v>
      </c>
    </row>
    <row r="47" spans="1:6" s="179" customFormat="1" ht="18.75" customHeight="1">
      <c r="A47" s="197" t="s">
        <v>1395</v>
      </c>
      <c r="B47" s="197" t="s">
        <v>1396</v>
      </c>
      <c r="C47" s="198"/>
      <c r="D47" s="198">
        <v>29</v>
      </c>
      <c r="E47" s="199">
        <f t="shared" si="3"/>
        <v>-100</v>
      </c>
      <c r="F47" s="196"/>
    </row>
    <row r="48" spans="1:6" s="179" customFormat="1" ht="18.75" customHeight="1">
      <c r="A48" s="197" t="s">
        <v>1397</v>
      </c>
      <c r="B48" s="197" t="s">
        <v>1398</v>
      </c>
      <c r="C48" s="198">
        <v>207</v>
      </c>
      <c r="D48" s="198">
        <v>94</v>
      </c>
      <c r="E48" s="199">
        <f t="shared" si="3"/>
        <v>120.21276595744678</v>
      </c>
      <c r="F48" s="196"/>
    </row>
    <row r="49" spans="1:6" s="179" customFormat="1" ht="18.75" customHeight="1">
      <c r="A49" s="197">
        <v>2296011</v>
      </c>
      <c r="B49" s="197" t="s">
        <v>1399</v>
      </c>
      <c r="C49" s="198">
        <v>300</v>
      </c>
      <c r="D49" s="198"/>
      <c r="E49" s="199">
        <f t="shared" si="3"/>
        <v>0</v>
      </c>
      <c r="F49" s="196"/>
    </row>
    <row r="50" spans="1:5" ht="18.75" customHeight="1">
      <c r="A50" s="197">
        <v>2296013</v>
      </c>
      <c r="B50" s="197" t="s">
        <v>1400</v>
      </c>
      <c r="C50" s="198">
        <v>87</v>
      </c>
      <c r="D50" s="198">
        <v>75</v>
      </c>
      <c r="E50" s="199">
        <f t="shared" si="3"/>
        <v>15.999999999999986</v>
      </c>
    </row>
    <row r="51" spans="1:5" ht="18.75" customHeight="1">
      <c r="A51" s="194" t="s">
        <v>1082</v>
      </c>
      <c r="B51" s="194" t="s">
        <v>1401</v>
      </c>
      <c r="C51" s="195">
        <f>C52</f>
        <v>13692</v>
      </c>
      <c r="D51" s="195">
        <v>10048</v>
      </c>
      <c r="E51" s="192">
        <f aca="true" t="shared" si="4" ref="E50:E57">_xlfn.IFERROR(C51/D51*100-100,0)</f>
        <v>36.265923566878996</v>
      </c>
    </row>
    <row r="52" spans="1:5" ht="18.75" customHeight="1">
      <c r="A52" s="194" t="s">
        <v>1402</v>
      </c>
      <c r="B52" s="194" t="s">
        <v>1403</v>
      </c>
      <c r="C52" s="195">
        <f>SUM(C53:C57)</f>
        <v>13692</v>
      </c>
      <c r="D52" s="195">
        <v>10048</v>
      </c>
      <c r="E52" s="192">
        <f t="shared" si="4"/>
        <v>36.265923566878996</v>
      </c>
    </row>
    <row r="53" spans="1:5" ht="18.75" customHeight="1">
      <c r="A53" s="197" t="s">
        <v>1404</v>
      </c>
      <c r="B53" s="197" t="s">
        <v>1405</v>
      </c>
      <c r="C53" s="198">
        <v>4546</v>
      </c>
      <c r="D53" s="198">
        <v>4546</v>
      </c>
      <c r="E53" s="199">
        <f t="shared" si="4"/>
        <v>0</v>
      </c>
    </row>
    <row r="54" spans="1:6" ht="18.75" customHeight="1">
      <c r="A54" s="197">
        <v>2320420</v>
      </c>
      <c r="B54" s="197" t="s">
        <v>1406</v>
      </c>
      <c r="C54" s="198">
        <v>785</v>
      </c>
      <c r="D54" s="198">
        <v>393</v>
      </c>
      <c r="E54" s="199">
        <f t="shared" si="4"/>
        <v>99.74554707379136</v>
      </c>
      <c r="F54" s="182"/>
    </row>
    <row r="55" spans="1:6" ht="18.75" customHeight="1">
      <c r="A55" s="197" t="s">
        <v>1407</v>
      </c>
      <c r="B55" s="197" t="s">
        <v>1408</v>
      </c>
      <c r="C55" s="198">
        <v>1102</v>
      </c>
      <c r="D55" s="198">
        <v>1102</v>
      </c>
      <c r="E55" s="199">
        <f t="shared" si="4"/>
        <v>0</v>
      </c>
      <c r="F55" s="182"/>
    </row>
    <row r="56" spans="1:6" ht="18.75" customHeight="1">
      <c r="A56" s="197">
        <v>2320433</v>
      </c>
      <c r="B56" s="197" t="s">
        <v>1409</v>
      </c>
      <c r="C56" s="198">
        <v>1161</v>
      </c>
      <c r="D56" s="198">
        <v>1161</v>
      </c>
      <c r="E56" s="199">
        <f t="shared" si="4"/>
        <v>0</v>
      </c>
      <c r="F56" s="182"/>
    </row>
    <row r="57" spans="1:6" s="179" customFormat="1" ht="18.75" customHeight="1">
      <c r="A57" s="197">
        <v>2320498</v>
      </c>
      <c r="B57" s="197" t="s">
        <v>1410</v>
      </c>
      <c r="C57" s="198">
        <v>6098</v>
      </c>
      <c r="D57" s="198">
        <v>2846</v>
      </c>
      <c r="E57" s="199">
        <f t="shared" si="4"/>
        <v>114.26563598032325</v>
      </c>
      <c r="F57" s="196"/>
    </row>
    <row r="58" spans="1:6" s="179" customFormat="1" ht="18.75" customHeight="1">
      <c r="A58" s="194" t="s">
        <v>1088</v>
      </c>
      <c r="B58" s="194" t="s">
        <v>1411</v>
      </c>
      <c r="C58" s="195">
        <f>C59</f>
        <v>155</v>
      </c>
      <c r="D58" s="195">
        <v>201</v>
      </c>
      <c r="E58" s="192">
        <f aca="true" t="shared" si="5" ref="E58:E65">_xlfn.IFERROR(C58/D58*100-100,0)</f>
        <v>-22.885572139303477</v>
      </c>
      <c r="F58" s="196"/>
    </row>
    <row r="59" spans="1:5" ht="18.75" customHeight="1">
      <c r="A59" s="194" t="s">
        <v>1412</v>
      </c>
      <c r="B59" s="194" t="s">
        <v>1413</v>
      </c>
      <c r="C59" s="195">
        <f>SUM(C60:C62)</f>
        <v>155</v>
      </c>
      <c r="D59" s="195">
        <v>201</v>
      </c>
      <c r="E59" s="192">
        <f t="shared" si="5"/>
        <v>-22.885572139303477</v>
      </c>
    </row>
    <row r="60" spans="1:6" s="180" customFormat="1" ht="18.75" customHeight="1">
      <c r="A60" s="197">
        <v>2330411</v>
      </c>
      <c r="B60" s="197" t="s">
        <v>1414</v>
      </c>
      <c r="C60" s="198">
        <v>9</v>
      </c>
      <c r="D60" s="198"/>
      <c r="E60" s="199">
        <f t="shared" si="5"/>
        <v>0</v>
      </c>
      <c r="F60" s="182"/>
    </row>
    <row r="61" spans="1:5" ht="18.75" customHeight="1">
      <c r="A61" s="197">
        <v>2330420</v>
      </c>
      <c r="B61" s="197" t="s">
        <v>1415</v>
      </c>
      <c r="C61" s="198"/>
      <c r="D61" s="198">
        <v>24</v>
      </c>
      <c r="E61" s="199">
        <f t="shared" si="5"/>
        <v>-100</v>
      </c>
    </row>
    <row r="62" spans="1:6" ht="18.75" customHeight="1">
      <c r="A62" s="197">
        <v>2330498</v>
      </c>
      <c r="B62" s="197" t="s">
        <v>1416</v>
      </c>
      <c r="C62" s="198">
        <v>146</v>
      </c>
      <c r="D62" s="198">
        <v>177</v>
      </c>
      <c r="E62" s="199">
        <f t="shared" si="5"/>
        <v>-17.514124293785315</v>
      </c>
      <c r="F62" s="182"/>
    </row>
    <row r="63" spans="1:6" ht="18.75" customHeight="1">
      <c r="A63" s="194">
        <v>234</v>
      </c>
      <c r="B63" s="194" t="s">
        <v>1417</v>
      </c>
      <c r="C63" s="195"/>
      <c r="D63" s="195">
        <v>46721</v>
      </c>
      <c r="E63" s="192">
        <f t="shared" si="5"/>
        <v>-100</v>
      </c>
      <c r="F63" s="182"/>
    </row>
    <row r="64" spans="1:6" ht="18.75" customHeight="1">
      <c r="A64" s="194">
        <v>23401</v>
      </c>
      <c r="B64" s="194" t="s">
        <v>1418</v>
      </c>
      <c r="C64" s="195"/>
      <c r="D64" s="195">
        <v>19502</v>
      </c>
      <c r="E64" s="192">
        <f t="shared" si="5"/>
        <v>-100</v>
      </c>
      <c r="F64" s="182"/>
    </row>
    <row r="65" spans="1:6" ht="18.75" customHeight="1">
      <c r="A65" s="197">
        <v>2340108</v>
      </c>
      <c r="B65" s="197" t="s">
        <v>1419</v>
      </c>
      <c r="C65" s="198"/>
      <c r="D65" s="198">
        <v>5500</v>
      </c>
      <c r="E65" s="199">
        <f t="shared" si="5"/>
        <v>-100</v>
      </c>
      <c r="F65" s="182"/>
    </row>
    <row r="66" spans="1:6" ht="18.75" customHeight="1">
      <c r="A66" s="197">
        <v>2340109</v>
      </c>
      <c r="B66" s="197" t="s">
        <v>1420</v>
      </c>
      <c r="C66" s="198"/>
      <c r="D66" s="198">
        <v>8002</v>
      </c>
      <c r="E66" s="199">
        <f aca="true" t="shared" si="6" ref="E66:E71">_xlfn.IFERROR(C66/D66*100-100,0)</f>
        <v>-100</v>
      </c>
      <c r="F66" s="182"/>
    </row>
    <row r="67" spans="1:6" ht="18.75" customHeight="1">
      <c r="A67" s="197">
        <v>2340110</v>
      </c>
      <c r="B67" s="197" t="s">
        <v>1421</v>
      </c>
      <c r="C67" s="198"/>
      <c r="D67" s="198">
        <v>6000</v>
      </c>
      <c r="E67" s="199">
        <f t="shared" si="6"/>
        <v>-100</v>
      </c>
      <c r="F67" s="182"/>
    </row>
    <row r="68" spans="1:6" ht="18.75" customHeight="1">
      <c r="A68" s="194">
        <v>23402</v>
      </c>
      <c r="B68" s="194" t="s">
        <v>1422</v>
      </c>
      <c r="C68" s="195"/>
      <c r="D68" s="195">
        <v>27219</v>
      </c>
      <c r="E68" s="192">
        <f t="shared" si="6"/>
        <v>-100</v>
      </c>
      <c r="F68" s="182"/>
    </row>
    <row r="69" spans="1:6" ht="18.75" customHeight="1">
      <c r="A69" s="197">
        <v>2340204</v>
      </c>
      <c r="B69" s="197" t="s">
        <v>1423</v>
      </c>
      <c r="C69" s="198"/>
      <c r="D69" s="198">
        <v>6729</v>
      </c>
      <c r="E69" s="199">
        <f t="shared" si="6"/>
        <v>-100</v>
      </c>
      <c r="F69" s="182"/>
    </row>
    <row r="70" spans="1:6" s="179" customFormat="1" ht="18.75" customHeight="1">
      <c r="A70" s="197">
        <v>2340205</v>
      </c>
      <c r="B70" s="197" t="s">
        <v>1424</v>
      </c>
      <c r="C70" s="198"/>
      <c r="D70" s="198">
        <v>3000</v>
      </c>
      <c r="E70" s="199">
        <f t="shared" si="6"/>
        <v>-100</v>
      </c>
      <c r="F70" s="196"/>
    </row>
    <row r="71" spans="1:6" s="179" customFormat="1" ht="18.75" customHeight="1">
      <c r="A71" s="197">
        <v>2340299</v>
      </c>
      <c r="B71" s="197" t="s">
        <v>1425</v>
      </c>
      <c r="C71" s="198"/>
      <c r="D71" s="198">
        <v>17490</v>
      </c>
      <c r="E71" s="199">
        <f t="shared" si="6"/>
        <v>-100</v>
      </c>
      <c r="F71" s="196"/>
    </row>
    <row r="72" ht="19.5" customHeight="1"/>
    <row r="73" ht="19.5" customHeight="1"/>
    <row r="74" ht="19.5" customHeight="1"/>
  </sheetData>
  <sheetProtection/>
  <mergeCells count="1">
    <mergeCell ref="B2:E2"/>
  </mergeCells>
  <printOptions/>
  <pageMargins left="0.61" right="0.2" top="0.75" bottom="0.59" header="0.51"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D22"/>
  <sheetViews>
    <sheetView showZeros="0" zoomScaleSheetLayoutView="100" workbookViewId="0" topLeftCell="A1">
      <selection activeCell="B5" sqref="B5"/>
    </sheetView>
  </sheetViews>
  <sheetFormatPr defaultColWidth="12.125" defaultRowHeight="15" customHeight="1"/>
  <cols>
    <col min="1" max="1" width="29.125" style="4" customWidth="1"/>
    <col min="2" max="2" width="10.625" style="4" customWidth="1"/>
    <col min="3" max="3" width="29.125" style="4" customWidth="1"/>
    <col min="4" max="4" width="10.625" style="4" customWidth="1"/>
    <col min="5" max="16384" width="12.125" style="4" customWidth="1"/>
  </cols>
  <sheetData>
    <row r="1" ht="15" customHeight="1">
      <c r="A1" s="4" t="s">
        <v>1426</v>
      </c>
    </row>
    <row r="2" spans="1:4" ht="30" customHeight="1">
      <c r="A2" s="173" t="s">
        <v>1427</v>
      </c>
      <c r="B2" s="173"/>
      <c r="C2" s="173"/>
      <c r="D2" s="173"/>
    </row>
    <row r="3" spans="1:4" ht="30" customHeight="1">
      <c r="A3" s="174" t="s">
        <v>37</v>
      </c>
      <c r="B3" s="174"/>
      <c r="C3" s="174"/>
      <c r="D3" s="174"/>
    </row>
    <row r="4" spans="1:4" ht="25.5" customHeight="1">
      <c r="A4" s="175" t="s">
        <v>1157</v>
      </c>
      <c r="B4" s="175" t="s">
        <v>5</v>
      </c>
      <c r="C4" s="175" t="s">
        <v>1157</v>
      </c>
      <c r="D4" s="175" t="s">
        <v>5</v>
      </c>
    </row>
    <row r="5" spans="1:4" ht="25.5" customHeight="1">
      <c r="A5" s="176" t="s">
        <v>1428</v>
      </c>
      <c r="B5" s="177">
        <v>344323</v>
      </c>
      <c r="C5" s="176" t="s">
        <v>1429</v>
      </c>
      <c r="D5" s="177">
        <v>421677</v>
      </c>
    </row>
    <row r="6" spans="1:4" ht="25.5" customHeight="1">
      <c r="A6" s="176" t="s">
        <v>1430</v>
      </c>
      <c r="B6" s="177">
        <v>9801</v>
      </c>
      <c r="C6" s="176" t="s">
        <v>1431</v>
      </c>
      <c r="D6" s="177">
        <v>0</v>
      </c>
    </row>
    <row r="7" spans="1:4" ht="25.5" customHeight="1">
      <c r="A7" s="176" t="s">
        <v>1432</v>
      </c>
      <c r="B7" s="177">
        <v>0</v>
      </c>
      <c r="C7" s="176" t="s">
        <v>1433</v>
      </c>
      <c r="D7" s="177">
        <v>102</v>
      </c>
    </row>
    <row r="8" spans="1:4" ht="25.5" customHeight="1">
      <c r="A8" s="176" t="s">
        <v>1434</v>
      </c>
      <c r="B8" s="177">
        <v>0</v>
      </c>
      <c r="C8" s="176"/>
      <c r="D8" s="177"/>
    </row>
    <row r="9" spans="1:4" ht="25.5" customHeight="1">
      <c r="A9" s="176" t="s">
        <v>1435</v>
      </c>
      <c r="B9" s="177">
        <v>44184</v>
      </c>
      <c r="C9" s="176"/>
      <c r="D9" s="177"/>
    </row>
    <row r="10" spans="1:4" ht="25.5" customHeight="1">
      <c r="A10" s="176" t="s">
        <v>1436</v>
      </c>
      <c r="B10" s="177">
        <v>3500</v>
      </c>
      <c r="C10" s="176" t="s">
        <v>1437</v>
      </c>
      <c r="D10" s="177">
        <v>138616</v>
      </c>
    </row>
    <row r="11" spans="1:4" ht="25.5" customHeight="1">
      <c r="A11" s="176" t="s">
        <v>1438</v>
      </c>
      <c r="B11" s="177">
        <v>0</v>
      </c>
      <c r="C11" s="176"/>
      <c r="D11" s="177"/>
    </row>
    <row r="12" spans="1:4" ht="25.5" customHeight="1">
      <c r="A12" s="176" t="s">
        <v>1439</v>
      </c>
      <c r="B12" s="177">
        <v>3500</v>
      </c>
      <c r="C12" s="176"/>
      <c r="D12" s="177"/>
    </row>
    <row r="13" spans="1:4" ht="25.5" customHeight="1">
      <c r="A13" s="176" t="s">
        <v>1255</v>
      </c>
      <c r="B13" s="177">
        <f aca="true" t="shared" si="0" ref="B13:B16">B14</f>
        <v>0</v>
      </c>
      <c r="C13" s="176" t="s">
        <v>1256</v>
      </c>
      <c r="D13" s="177">
        <v>10700</v>
      </c>
    </row>
    <row r="14" spans="1:4" ht="25.5" customHeight="1">
      <c r="A14" s="176" t="s">
        <v>1257</v>
      </c>
      <c r="B14" s="177">
        <f t="shared" si="0"/>
        <v>0</v>
      </c>
      <c r="C14" s="176" t="s">
        <v>1440</v>
      </c>
      <c r="D14" s="177">
        <v>10700</v>
      </c>
    </row>
    <row r="15" spans="1:4" ht="25.5" customHeight="1">
      <c r="A15" s="176" t="s">
        <v>1441</v>
      </c>
      <c r="B15" s="177">
        <v>0</v>
      </c>
      <c r="C15" s="176"/>
      <c r="D15" s="177"/>
    </row>
    <row r="16" spans="1:4" ht="25.5" customHeight="1">
      <c r="A16" s="176" t="s">
        <v>1268</v>
      </c>
      <c r="B16" s="177">
        <v>190000</v>
      </c>
      <c r="C16" s="176" t="s">
        <v>1269</v>
      </c>
      <c r="D16" s="177">
        <v>0</v>
      </c>
    </row>
    <row r="17" spans="1:4" ht="25.5" customHeight="1">
      <c r="A17" s="176" t="s">
        <v>1442</v>
      </c>
      <c r="B17" s="177">
        <v>190000</v>
      </c>
      <c r="C17" s="176"/>
      <c r="D17" s="177"/>
    </row>
    <row r="18" spans="1:4" ht="25.5" customHeight="1">
      <c r="A18" s="176" t="s">
        <v>1443</v>
      </c>
      <c r="B18" s="177">
        <v>0</v>
      </c>
      <c r="C18" s="176" t="s">
        <v>1444</v>
      </c>
      <c r="D18" s="177">
        <v>0</v>
      </c>
    </row>
    <row r="19" spans="1:4" ht="25.5" customHeight="1">
      <c r="A19" s="176" t="s">
        <v>1445</v>
      </c>
      <c r="B19" s="177">
        <v>0</v>
      </c>
      <c r="C19" s="176" t="s">
        <v>1446</v>
      </c>
      <c r="D19" s="177">
        <v>0</v>
      </c>
    </row>
    <row r="20" spans="1:4" ht="25.5" customHeight="1">
      <c r="A20" s="176"/>
      <c r="B20" s="177"/>
      <c r="C20" s="176" t="s">
        <v>1447</v>
      </c>
      <c r="D20" s="177">
        <f>'[2]L10'!Y6</f>
        <v>0</v>
      </c>
    </row>
    <row r="21" spans="1:4" ht="25.5" customHeight="1">
      <c r="A21" s="176"/>
      <c r="B21" s="177"/>
      <c r="C21" s="176" t="s">
        <v>1448</v>
      </c>
      <c r="D21" s="177">
        <f>B22-D5-D6-D7-D10-D13-D16-D18-D19-D20</f>
        <v>20713</v>
      </c>
    </row>
    <row r="22" spans="1:4" ht="25.5" customHeight="1">
      <c r="A22" s="178" t="s">
        <v>1449</v>
      </c>
      <c r="B22" s="177">
        <f>SUM(B5:B10,B13,B16,B18:B19)</f>
        <v>591808</v>
      </c>
      <c r="C22" s="178" t="s">
        <v>1450</v>
      </c>
      <c r="D22" s="177">
        <f>SUM(D5:D7,D10,D13,D16,D18:D21)</f>
        <v>591808</v>
      </c>
    </row>
  </sheetData>
  <sheetProtection/>
  <mergeCells count="2">
    <mergeCell ref="A2:D2"/>
    <mergeCell ref="A3:D3"/>
  </mergeCells>
  <printOptions/>
  <pageMargins left="0.7900000000000001" right="0.75" top="0.7900000000000001" bottom="1" header="0.51" footer="0.51"/>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Root</cp:lastModifiedBy>
  <cp:lastPrinted>2020-04-22T00:45:44Z</cp:lastPrinted>
  <dcterms:created xsi:type="dcterms:W3CDTF">1996-12-17T01:32:42Z</dcterms:created>
  <dcterms:modified xsi:type="dcterms:W3CDTF">2022-07-07T03:08:21Z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false</vt:bool>
  </property>
</Properties>
</file>